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85" windowHeight="11640" tabRatio="840"/>
  </bookViews>
  <sheets>
    <sheet name="נספח 1 - סך התשלומים ששולמו" sheetId="17" r:id="rId1"/>
    <sheet name="נספח 1-כללי" sheetId="18" r:id="rId2"/>
    <sheet name="נספח 1-  אג&quot;ח" sheetId="19" r:id="rId3"/>
    <sheet name="נספח 1- מניות" sheetId="23" r:id="rId4"/>
    <sheet name="נספח 2 - עמלות והוצאות" sheetId="9" r:id="rId5"/>
    <sheet name="נספח 2- כללי" sheetId="10" state="hidden" r:id="rId6"/>
    <sheet name="נספח 2- אג&quot;ח" sheetId="11" state="hidden" r:id="rId7"/>
    <sheet name="נספח 2-מניות" sheetId="22" state="hidden" r:id="rId8"/>
    <sheet name="נספח 3 - עמלות ניהול חיצוני" sheetId="1" r:id="rId9"/>
    <sheet name="נספח 3 - כללי" sheetId="2" state="hidden" r:id="rId10"/>
    <sheet name="נספח 3-אג&quot;ח" sheetId="3" state="hidden" r:id="rId11"/>
    <sheet name="נספח 3 - מניות" sheetId="21" state="hidden" r:id="rId12"/>
  </sheets>
  <calcPr calcId="162913"/>
</workbook>
</file>

<file path=xl/calcChain.xml><?xml version="1.0" encoding="utf-8"?>
<calcChain xmlns="http://schemas.openxmlformats.org/spreadsheetml/2006/main">
  <c r="C20" i="1" l="1"/>
  <c r="B20" i="1"/>
  <c r="C19" i="1"/>
  <c r="C19" i="2"/>
  <c r="B19" i="2"/>
  <c r="C18" i="2"/>
  <c r="C6" i="21" l="1"/>
  <c r="B6" i="21"/>
  <c r="B8" i="2"/>
  <c r="C17" i="2"/>
  <c r="C31" i="9" l="1"/>
  <c r="C30" i="9"/>
  <c r="B31" i="9"/>
  <c r="B133" i="1"/>
  <c r="B136" i="1"/>
  <c r="B46" i="1"/>
  <c r="C76" i="21"/>
  <c r="B76" i="21"/>
  <c r="C74" i="21"/>
  <c r="C75" i="21"/>
  <c r="B37" i="21"/>
  <c r="C37" i="21"/>
  <c r="C36" i="21"/>
  <c r="C130" i="1" l="1"/>
  <c r="C18" i="1"/>
  <c r="C131" i="1"/>
  <c r="C45" i="1"/>
  <c r="C129" i="1"/>
  <c r="C132" i="1"/>
  <c r="C128" i="1"/>
  <c r="C127" i="1"/>
  <c r="B30" i="10"/>
  <c r="C29" i="10"/>
  <c r="B131" i="2"/>
  <c r="C124" i="2"/>
  <c r="C125" i="2"/>
  <c r="C126" i="2"/>
  <c r="C127" i="2"/>
  <c r="C128" i="2"/>
  <c r="C129" i="2"/>
  <c r="C130" i="2"/>
  <c r="B58" i="2"/>
  <c r="B45" i="2"/>
  <c r="C44" i="2"/>
  <c r="C7" i="2" l="1"/>
  <c r="C6" i="2"/>
  <c r="C14" i="2"/>
  <c r="C15" i="2"/>
  <c r="C16" i="2" l="1"/>
  <c r="C22" i="10" l="1"/>
  <c r="C23" i="10"/>
  <c r="C24" i="10"/>
  <c r="C25" i="10"/>
  <c r="C26" i="10"/>
  <c r="C27" i="10"/>
  <c r="C28" i="10"/>
  <c r="C117" i="2"/>
  <c r="C118" i="2"/>
  <c r="C119" i="2"/>
  <c r="C120" i="2"/>
  <c r="C121" i="2"/>
  <c r="C122" i="2"/>
  <c r="C123" i="2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34" i="23"/>
  <c r="C34" i="19"/>
  <c r="C34" i="18"/>
  <c r="B8" i="9" l="1"/>
  <c r="B13" i="22"/>
  <c r="C12" i="22"/>
  <c r="C114" i="2"/>
  <c r="C115" i="2"/>
  <c r="C116" i="2"/>
  <c r="B59" i="1" l="1"/>
  <c r="B134" i="1" s="1"/>
  <c r="B7" i="10"/>
  <c r="C42" i="2"/>
  <c r="C43" i="2"/>
  <c r="B9" i="1" l="1"/>
  <c r="C12" i="2"/>
  <c r="C13" i="2"/>
  <c r="C11" i="2" l="1"/>
  <c r="C6" i="18" l="1"/>
  <c r="C19" i="10"/>
  <c r="C20" i="10"/>
  <c r="C21" i="10"/>
  <c r="E30" i="18"/>
  <c r="C54" i="2"/>
  <c r="C55" i="2"/>
  <c r="C56" i="2"/>
  <c r="C57" i="2"/>
  <c r="C40" i="2"/>
  <c r="C41" i="2"/>
  <c r="C35" i="21"/>
  <c r="C53" i="2" l="1"/>
  <c r="C32" i="21"/>
  <c r="B13" i="17" l="1"/>
  <c r="B26" i="21"/>
  <c r="C11" i="22"/>
  <c r="C14" i="10"/>
  <c r="C15" i="10"/>
  <c r="C16" i="10"/>
  <c r="C17" i="10"/>
  <c r="C18" i="10"/>
  <c r="C13" i="1" l="1"/>
  <c r="C14" i="1"/>
  <c r="C15" i="1"/>
  <c r="C8" i="1"/>
  <c r="C7" i="1"/>
  <c r="C116" i="1"/>
  <c r="C120" i="1"/>
  <c r="C124" i="1"/>
  <c r="C113" i="1"/>
  <c r="C117" i="1"/>
  <c r="C121" i="1"/>
  <c r="C125" i="1"/>
  <c r="C114" i="1"/>
  <c r="C118" i="1"/>
  <c r="C122" i="1"/>
  <c r="C126" i="1"/>
  <c r="C115" i="1"/>
  <c r="C119" i="1"/>
  <c r="C123" i="1"/>
  <c r="C17" i="1"/>
  <c r="C43" i="1"/>
  <c r="C44" i="1"/>
  <c r="C16" i="1"/>
  <c r="C12" i="1"/>
  <c r="C56" i="1"/>
  <c r="C58" i="1"/>
  <c r="C57" i="1"/>
  <c r="C55" i="1"/>
  <c r="C54" i="1"/>
  <c r="C41" i="1"/>
  <c r="C42" i="1"/>
  <c r="B40" i="9"/>
  <c r="C37" i="2" l="1"/>
  <c r="C38" i="2"/>
  <c r="C39" i="2"/>
  <c r="C113" i="2"/>
  <c r="E31" i="23"/>
  <c r="E30" i="23"/>
  <c r="E27" i="23"/>
  <c r="E12" i="23"/>
  <c r="E32" i="19"/>
  <c r="E31" i="19"/>
  <c r="E30" i="19"/>
  <c r="E27" i="19"/>
  <c r="E12" i="19"/>
  <c r="E12" i="18"/>
  <c r="E27" i="18"/>
  <c r="E31" i="18"/>
  <c r="B132" i="2" l="1"/>
  <c r="C22" i="23"/>
  <c r="E22" i="23" s="1"/>
  <c r="C21" i="23"/>
  <c r="E21" i="23" s="1"/>
  <c r="C18" i="23"/>
  <c r="E18" i="23" s="1"/>
  <c r="C17" i="23"/>
  <c r="E17" i="23" s="1"/>
  <c r="C16" i="23"/>
  <c r="E16" i="23" s="1"/>
  <c r="C15" i="23"/>
  <c r="C10" i="22"/>
  <c r="B40" i="22"/>
  <c r="C25" i="23" s="1"/>
  <c r="E25" i="23" s="1"/>
  <c r="B36" i="22"/>
  <c r="C24" i="23" s="1"/>
  <c r="B32" i="22"/>
  <c r="C13" i="23" s="1"/>
  <c r="E13" i="23" s="1"/>
  <c r="B27" i="22"/>
  <c r="C11" i="23" s="1"/>
  <c r="B23" i="22"/>
  <c r="C9" i="23" s="1"/>
  <c r="E9" i="23" s="1"/>
  <c r="B20" i="22"/>
  <c r="C8" i="23" s="1"/>
  <c r="C6" i="23"/>
  <c r="E6" i="23" s="1"/>
  <c r="B7" i="22"/>
  <c r="C5" i="23" s="1"/>
  <c r="B27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39" i="21"/>
  <c r="C20" i="23"/>
  <c r="E20" i="23" s="1"/>
  <c r="C31" i="21"/>
  <c r="C33" i="21"/>
  <c r="C34" i="21"/>
  <c r="E32" i="23"/>
  <c r="E5" i="23" l="1"/>
  <c r="C4" i="23"/>
  <c r="E11" i="23"/>
  <c r="C10" i="23"/>
  <c r="E15" i="23"/>
  <c r="E8" i="23"/>
  <c r="C7" i="23"/>
  <c r="E24" i="23"/>
  <c r="C23" i="23"/>
  <c r="C19" i="23"/>
  <c r="E19" i="23" s="1"/>
  <c r="B77" i="21"/>
  <c r="B78" i="21" s="1"/>
  <c r="B14" i="22"/>
  <c r="B24" i="22"/>
  <c r="C22" i="19"/>
  <c r="E22" i="19" s="1"/>
  <c r="C21" i="19"/>
  <c r="E21" i="19" s="1"/>
  <c r="C20" i="19"/>
  <c r="E20" i="19" s="1"/>
  <c r="C18" i="19"/>
  <c r="E18" i="19" s="1"/>
  <c r="C17" i="19"/>
  <c r="E17" i="19" s="1"/>
  <c r="C16" i="19"/>
  <c r="E16" i="19" s="1"/>
  <c r="C15" i="19"/>
  <c r="B37" i="11"/>
  <c r="C25" i="19" s="1"/>
  <c r="E25" i="19" s="1"/>
  <c r="B33" i="11"/>
  <c r="C24" i="19" s="1"/>
  <c r="B29" i="11"/>
  <c r="C13" i="19" s="1"/>
  <c r="E13" i="19" s="1"/>
  <c r="B24" i="11"/>
  <c r="C11" i="19" s="1"/>
  <c r="B20" i="11"/>
  <c r="C9" i="19" s="1"/>
  <c r="E9" i="19" s="1"/>
  <c r="B17" i="11"/>
  <c r="C8" i="19" s="1"/>
  <c r="B7" i="11"/>
  <c r="C5" i="19" s="1"/>
  <c r="B10" i="11"/>
  <c r="C6" i="19" s="1"/>
  <c r="E6" i="19" s="1"/>
  <c r="E28" i="23" l="1"/>
  <c r="C14" i="23"/>
  <c r="C26" i="23" s="1"/>
  <c r="E26" i="23" s="1"/>
  <c r="E29" i="23" s="1"/>
  <c r="E11" i="19"/>
  <c r="C10" i="19"/>
  <c r="E15" i="19"/>
  <c r="E5" i="19"/>
  <c r="C4" i="19"/>
  <c r="E8" i="19"/>
  <c r="C7" i="19"/>
  <c r="E24" i="19"/>
  <c r="C23" i="19"/>
  <c r="B11" i="11"/>
  <c r="B41" i="22"/>
  <c r="B21" i="11"/>
  <c r="B38" i="11" l="1"/>
  <c r="E32" i="18"/>
  <c r="B57" i="10"/>
  <c r="B53" i="10"/>
  <c r="B49" i="10"/>
  <c r="B44" i="10"/>
  <c r="B40" i="10"/>
  <c r="B37" i="10"/>
  <c r="C52" i="2"/>
  <c r="B31" i="10" l="1"/>
  <c r="C31" i="10" s="1"/>
  <c r="C5" i="18"/>
  <c r="B41" i="10"/>
  <c r="C22" i="18"/>
  <c r="B23" i="17" s="1"/>
  <c r="B33" i="2"/>
  <c r="C21" i="18" s="1"/>
  <c r="B22" i="17" s="1"/>
  <c r="B29" i="2"/>
  <c r="C18" i="18" s="1"/>
  <c r="B19" i="17" s="1"/>
  <c r="B24" i="2"/>
  <c r="C17" i="18" s="1"/>
  <c r="B18" i="17" s="1"/>
  <c r="C16" i="18"/>
  <c r="C15" i="18"/>
  <c r="B33" i="1"/>
  <c r="B34" i="1" s="1"/>
  <c r="B29" i="1"/>
  <c r="B28" i="1"/>
  <c r="B27" i="1"/>
  <c r="B24" i="1"/>
  <c r="B23" i="1"/>
  <c r="B22" i="1"/>
  <c r="B60" i="9"/>
  <c r="B44" i="9"/>
  <c r="B45" i="9" s="1"/>
  <c r="B41" i="9"/>
  <c r="B33" i="17"/>
  <c r="B32" i="17"/>
  <c r="B31" i="17"/>
  <c r="B38" i="9"/>
  <c r="C20" i="18"/>
  <c r="B21" i="17" s="1"/>
  <c r="C25" i="18"/>
  <c r="C24" i="18"/>
  <c r="C13" i="18"/>
  <c r="B14" i="17" s="1"/>
  <c r="C11" i="18"/>
  <c r="C9" i="18"/>
  <c r="B10" i="17" s="1"/>
  <c r="C8" i="18"/>
  <c r="B7" i="17"/>
  <c r="B33" i="3"/>
  <c r="C19" i="19" s="1"/>
  <c r="C14" i="19" s="1"/>
  <c r="C26" i="19" s="1"/>
  <c r="D30" i="18"/>
  <c r="D12" i="18"/>
  <c r="D30" i="19"/>
  <c r="D25" i="19"/>
  <c r="D24" i="19"/>
  <c r="D22" i="19"/>
  <c r="D21" i="19"/>
  <c r="D20" i="19"/>
  <c r="D18" i="19"/>
  <c r="D17" i="19"/>
  <c r="D16" i="19"/>
  <c r="D15" i="19"/>
  <c r="D13" i="19"/>
  <c r="D12" i="19"/>
  <c r="D11" i="19"/>
  <c r="D9" i="19"/>
  <c r="D8" i="19"/>
  <c r="D6" i="19"/>
  <c r="D5" i="19"/>
  <c r="D30" i="23"/>
  <c r="D25" i="23"/>
  <c r="D22" i="23"/>
  <c r="D21" i="23"/>
  <c r="D20" i="23"/>
  <c r="D19" i="23"/>
  <c r="D18" i="23"/>
  <c r="D17" i="23"/>
  <c r="D16" i="23"/>
  <c r="D15" i="23"/>
  <c r="D13" i="23"/>
  <c r="D12" i="23"/>
  <c r="D11" i="23"/>
  <c r="D9" i="23"/>
  <c r="D8" i="23"/>
  <c r="D6" i="23"/>
  <c r="D5" i="23"/>
  <c r="C9" i="10"/>
  <c r="C10" i="10"/>
  <c r="C11" i="10"/>
  <c r="C12" i="10"/>
  <c r="C13" i="10"/>
  <c r="C34" i="10"/>
  <c r="C35" i="10"/>
  <c r="C36" i="10"/>
  <c r="C37" i="10"/>
  <c r="C39" i="10"/>
  <c r="C40" i="10"/>
  <c r="C43" i="10"/>
  <c r="C44" i="10"/>
  <c r="C46" i="10"/>
  <c r="C47" i="10"/>
  <c r="C48" i="10"/>
  <c r="C49" i="10"/>
  <c r="C51" i="10"/>
  <c r="C52" i="10"/>
  <c r="C53" i="10"/>
  <c r="C55" i="10"/>
  <c r="C56" i="10"/>
  <c r="C57" i="10"/>
  <c r="C59" i="10"/>
  <c r="C6" i="10"/>
  <c r="C7" i="10" s="1"/>
  <c r="C7" i="11"/>
  <c r="C9" i="11"/>
  <c r="C10" i="11"/>
  <c r="C11" i="11"/>
  <c r="C14" i="11"/>
  <c r="C15" i="11"/>
  <c r="C16" i="11"/>
  <c r="C17" i="11"/>
  <c r="C19" i="11"/>
  <c r="C20" i="11"/>
  <c r="C21" i="11"/>
  <c r="C23" i="11"/>
  <c r="C24" i="11"/>
  <c r="C26" i="11"/>
  <c r="C27" i="11"/>
  <c r="C28" i="11"/>
  <c r="C29" i="11"/>
  <c r="C31" i="11"/>
  <c r="C32" i="11"/>
  <c r="C33" i="11"/>
  <c r="C35" i="11"/>
  <c r="C36" i="11"/>
  <c r="C37" i="11"/>
  <c r="C38" i="11"/>
  <c r="C39" i="11"/>
  <c r="C6" i="11"/>
  <c r="C7" i="22"/>
  <c r="C9" i="22"/>
  <c r="C13" i="22" s="1"/>
  <c r="C14" i="22"/>
  <c r="C17" i="22"/>
  <c r="C18" i="22"/>
  <c r="C19" i="22"/>
  <c r="C20" i="22"/>
  <c r="C22" i="22"/>
  <c r="C23" i="22"/>
  <c r="C24" i="22"/>
  <c r="C26" i="22"/>
  <c r="C27" i="22"/>
  <c r="C29" i="22"/>
  <c r="C30" i="22"/>
  <c r="C31" i="22"/>
  <c r="C32" i="22"/>
  <c r="C34" i="22"/>
  <c r="C35" i="22"/>
  <c r="C36" i="22"/>
  <c r="C38" i="22"/>
  <c r="C39" i="22"/>
  <c r="C40" i="22"/>
  <c r="C41" i="22"/>
  <c r="C42" i="22"/>
  <c r="C6" i="22"/>
  <c r="C23" i="2"/>
  <c r="C35" i="2"/>
  <c r="C61" i="2"/>
  <c r="C69" i="2"/>
  <c r="C77" i="2"/>
  <c r="C85" i="2"/>
  <c r="C93" i="2"/>
  <c r="C101" i="2"/>
  <c r="C109" i="2"/>
  <c r="C6" i="3"/>
  <c r="C8" i="3"/>
  <c r="C9" i="3"/>
  <c r="C11" i="3"/>
  <c r="C12" i="3"/>
  <c r="C13" i="3"/>
  <c r="C14" i="3"/>
  <c r="C16" i="3"/>
  <c r="C17" i="3"/>
  <c r="C18" i="3"/>
  <c r="C19" i="3"/>
  <c r="C22" i="3"/>
  <c r="C23" i="3"/>
  <c r="C25" i="3"/>
  <c r="C26" i="3"/>
  <c r="C27" i="3"/>
  <c r="C30" i="3"/>
  <c r="C31" i="3"/>
  <c r="C32" i="3"/>
  <c r="C35" i="3"/>
  <c r="C36" i="3"/>
  <c r="C37" i="3"/>
  <c r="C38" i="3"/>
  <c r="C39" i="3"/>
  <c r="C5" i="3"/>
  <c r="C8" i="21"/>
  <c r="C9" i="21"/>
  <c r="C11" i="21"/>
  <c r="C12" i="21"/>
  <c r="C13" i="21"/>
  <c r="C14" i="21"/>
  <c r="C16" i="21"/>
  <c r="C17" i="21"/>
  <c r="C18" i="21"/>
  <c r="C19" i="21"/>
  <c r="C22" i="21"/>
  <c r="C23" i="21"/>
  <c r="C25" i="21"/>
  <c r="C26" i="21"/>
  <c r="C27" i="21"/>
  <c r="C30" i="21"/>
  <c r="XFD37" i="21" s="1"/>
  <c r="C77" i="21"/>
  <c r="C78" i="21"/>
  <c r="C79" i="21"/>
  <c r="C5" i="21"/>
  <c r="C30" i="10" l="1"/>
  <c r="C25" i="9"/>
  <c r="C29" i="9"/>
  <c r="C26" i="9"/>
  <c r="C23" i="9"/>
  <c r="C27" i="9"/>
  <c r="C24" i="9"/>
  <c r="C28" i="9"/>
  <c r="C31" i="17"/>
  <c r="B35" i="17"/>
  <c r="B58" i="10"/>
  <c r="C58" i="10" s="1"/>
  <c r="C16" i="9"/>
  <c r="C20" i="9"/>
  <c r="C22" i="9"/>
  <c r="C19" i="9"/>
  <c r="C17" i="9"/>
  <c r="C21" i="9"/>
  <c r="C18" i="9"/>
  <c r="C15" i="9"/>
  <c r="D5" i="18"/>
  <c r="B6" i="17"/>
  <c r="C6" i="17" s="1"/>
  <c r="C4" i="18"/>
  <c r="B12" i="17"/>
  <c r="C12" i="17" s="1"/>
  <c r="C10" i="18"/>
  <c r="B16" i="17"/>
  <c r="D8" i="18"/>
  <c r="B9" i="17"/>
  <c r="C9" i="17" s="1"/>
  <c r="C7" i="18"/>
  <c r="B25" i="17"/>
  <c r="C25" i="17" s="1"/>
  <c r="C23" i="18"/>
  <c r="D25" i="18"/>
  <c r="B26" i="17"/>
  <c r="C26" i="17" s="1"/>
  <c r="C41" i="10"/>
  <c r="C14" i="9"/>
  <c r="B42" i="9"/>
  <c r="C42" i="9" s="1"/>
  <c r="B46" i="2"/>
  <c r="C46" i="2" s="1"/>
  <c r="C38" i="9"/>
  <c r="C13" i="9"/>
  <c r="C12" i="9"/>
  <c r="C11" i="9"/>
  <c r="E8" i="18"/>
  <c r="E24" i="18"/>
  <c r="E6" i="18"/>
  <c r="C14" i="17"/>
  <c r="E13" i="18"/>
  <c r="E5" i="18"/>
  <c r="C10" i="17"/>
  <c r="E9" i="18"/>
  <c r="E25" i="18"/>
  <c r="D11" i="18"/>
  <c r="E11" i="18"/>
  <c r="E15" i="18"/>
  <c r="C18" i="17"/>
  <c r="E17" i="18"/>
  <c r="C22" i="17"/>
  <c r="E21" i="18"/>
  <c r="C21" i="17"/>
  <c r="E20" i="18"/>
  <c r="D18" i="18"/>
  <c r="E18" i="18"/>
  <c r="C132" i="2"/>
  <c r="C23" i="17"/>
  <c r="E22" i="18"/>
  <c r="E19" i="19"/>
  <c r="E28" i="19" s="1"/>
  <c r="E26" i="19"/>
  <c r="E29" i="19" s="1"/>
  <c r="C7" i="9"/>
  <c r="C8" i="9" s="1"/>
  <c r="B32" i="9"/>
  <c r="B25" i="1"/>
  <c r="C33" i="3"/>
  <c r="D9" i="18"/>
  <c r="D24" i="18"/>
  <c r="D6" i="18"/>
  <c r="C7" i="17"/>
  <c r="D22" i="18"/>
  <c r="C105" i="2"/>
  <c r="C97" i="2"/>
  <c r="C89" i="2"/>
  <c r="C81" i="2"/>
  <c r="C73" i="2"/>
  <c r="C65" i="2"/>
  <c r="C49" i="2"/>
  <c r="C28" i="2"/>
  <c r="C10" i="2"/>
  <c r="C108" i="2"/>
  <c r="C100" i="2"/>
  <c r="C92" i="2"/>
  <c r="C84" i="2"/>
  <c r="C76" i="2"/>
  <c r="C68" i="2"/>
  <c r="C60" i="2"/>
  <c r="C33" i="2"/>
  <c r="C22" i="2"/>
  <c r="B30" i="1"/>
  <c r="C112" i="2"/>
  <c r="C104" i="2"/>
  <c r="C96" i="2"/>
  <c r="C88" i="2"/>
  <c r="C80" i="2"/>
  <c r="C72" i="2"/>
  <c r="C64" i="2"/>
  <c r="C27" i="2"/>
  <c r="D20" i="18"/>
  <c r="C5" i="2"/>
  <c r="C8" i="2" s="1"/>
  <c r="C111" i="2"/>
  <c r="C107" i="2"/>
  <c r="C103" i="2"/>
  <c r="C99" i="2"/>
  <c r="C95" i="2"/>
  <c r="C91" i="2"/>
  <c r="C87" i="2"/>
  <c r="C83" i="2"/>
  <c r="C79" i="2"/>
  <c r="C75" i="2"/>
  <c r="C71" i="2"/>
  <c r="C67" i="2"/>
  <c r="C63" i="2"/>
  <c r="C51" i="2"/>
  <c r="C32" i="2"/>
  <c r="C26" i="2"/>
  <c r="C21" i="2"/>
  <c r="C19" i="18"/>
  <c r="B20" i="17" s="1"/>
  <c r="C134" i="2"/>
  <c r="C110" i="2"/>
  <c r="C106" i="2"/>
  <c r="C102" i="2"/>
  <c r="C98" i="2"/>
  <c r="C94" i="2"/>
  <c r="C90" i="2"/>
  <c r="C86" i="2"/>
  <c r="C82" i="2"/>
  <c r="C78" i="2"/>
  <c r="C74" i="2"/>
  <c r="C70" i="2"/>
  <c r="C66" i="2"/>
  <c r="C62" i="2"/>
  <c r="C50" i="2"/>
  <c r="C36" i="2"/>
  <c r="C45" i="2" s="1"/>
  <c r="C29" i="2"/>
  <c r="C24" i="2"/>
  <c r="C19" i="17"/>
  <c r="B47" i="1"/>
  <c r="C44" i="9"/>
  <c r="C40" i="9"/>
  <c r="C41" i="9"/>
  <c r="C28" i="17"/>
  <c r="C13" i="17"/>
  <c r="C60" i="9"/>
  <c r="C56" i="9"/>
  <c r="C50" i="9"/>
  <c r="C35" i="9"/>
  <c r="C45" i="9"/>
  <c r="C57" i="9"/>
  <c r="C52" i="9"/>
  <c r="C47" i="9"/>
  <c r="C36" i="9"/>
  <c r="C10" i="9"/>
  <c r="C58" i="9"/>
  <c r="C53" i="9"/>
  <c r="C48" i="9"/>
  <c r="C37" i="9"/>
  <c r="C54" i="9"/>
  <c r="C49" i="9"/>
  <c r="D21" i="18"/>
  <c r="D17" i="18"/>
  <c r="D15" i="18"/>
  <c r="D13" i="18"/>
  <c r="C28" i="19"/>
  <c r="D28" i="19" s="1"/>
  <c r="D19" i="19"/>
  <c r="C28" i="23"/>
  <c r="D28" i="23" s="1"/>
  <c r="D24" i="23"/>
  <c r="B135" i="1" l="1"/>
  <c r="C131" i="2"/>
  <c r="C58" i="2"/>
  <c r="B17" i="17"/>
  <c r="C17" i="17" s="1"/>
  <c r="B5" i="17"/>
  <c r="C5" i="17" s="1"/>
  <c r="B24" i="17"/>
  <c r="C24" i="17" s="1"/>
  <c r="C14" i="18"/>
  <c r="C26" i="18" s="1"/>
  <c r="B27" i="17" s="1"/>
  <c r="B30" i="17" s="1"/>
  <c r="E16" i="18"/>
  <c r="D16" i="18"/>
  <c r="B133" i="2"/>
  <c r="C133" i="2" s="1"/>
  <c r="C6" i="1"/>
  <c r="B59" i="9"/>
  <c r="C59" i="9" s="1"/>
  <c r="C40" i="1"/>
  <c r="C39" i="1"/>
  <c r="C38" i="1"/>
  <c r="C16" i="17"/>
  <c r="C95" i="1"/>
  <c r="C99" i="1"/>
  <c r="C103" i="1"/>
  <c r="C107" i="1"/>
  <c r="C111" i="1"/>
  <c r="C94" i="1"/>
  <c r="C98" i="1"/>
  <c r="C102" i="1"/>
  <c r="C106" i="1"/>
  <c r="C110" i="1"/>
  <c r="C97" i="1"/>
  <c r="C105" i="1"/>
  <c r="C92" i="1"/>
  <c r="C96" i="1"/>
  <c r="C100" i="1"/>
  <c r="C104" i="1"/>
  <c r="C108" i="1"/>
  <c r="C112" i="1"/>
  <c r="C91" i="1"/>
  <c r="C93" i="1"/>
  <c r="C101" i="1"/>
  <c r="C109" i="1"/>
  <c r="E19" i="18"/>
  <c r="C29" i="19"/>
  <c r="D29" i="19" s="1"/>
  <c r="C88" i="1"/>
  <c r="C90" i="1"/>
  <c r="C79" i="1"/>
  <c r="C81" i="1"/>
  <c r="C83" i="1"/>
  <c r="C85" i="1"/>
  <c r="C87" i="1"/>
  <c r="C82" i="1"/>
  <c r="C86" i="1"/>
  <c r="C89" i="1"/>
  <c r="C80" i="1"/>
  <c r="C84" i="1"/>
  <c r="B8" i="17"/>
  <c r="C8" i="17" s="1"/>
  <c r="B11" i="17"/>
  <c r="C11" i="17" s="1"/>
  <c r="C73" i="1"/>
  <c r="C67" i="1"/>
  <c r="C136" i="1"/>
  <c r="C61" i="1"/>
  <c r="C28" i="1"/>
  <c r="C53" i="1"/>
  <c r="C66" i="1"/>
  <c r="C75" i="1"/>
  <c r="C36" i="1"/>
  <c r="C27" i="1"/>
  <c r="C63" i="1"/>
  <c r="C51" i="1"/>
  <c r="C68" i="1"/>
  <c r="C76" i="1"/>
  <c r="C77" i="1"/>
  <c r="C34" i="1"/>
  <c r="C22" i="1"/>
  <c r="C24" i="1"/>
  <c r="C50" i="1"/>
  <c r="C64" i="1"/>
  <c r="C74" i="1"/>
  <c r="C62" i="1"/>
  <c r="C20" i="17"/>
  <c r="D19" i="18"/>
  <c r="C29" i="1"/>
  <c r="C23" i="1"/>
  <c r="C37" i="1"/>
  <c r="C65" i="1"/>
  <c r="C52" i="1"/>
  <c r="C78" i="1"/>
  <c r="C69" i="1"/>
  <c r="C72" i="1"/>
  <c r="C71" i="1"/>
  <c r="C70" i="1"/>
  <c r="C28" i="18"/>
  <c r="C32" i="9"/>
  <c r="D26" i="19"/>
  <c r="C29" i="23"/>
  <c r="D26" i="23"/>
  <c r="C33" i="1"/>
  <c r="C11" i="1"/>
  <c r="C9" i="1"/>
  <c r="C25" i="1"/>
  <c r="C30" i="1"/>
  <c r="C133" i="1" l="1"/>
  <c r="C46" i="1"/>
  <c r="C59" i="1"/>
  <c r="E28" i="18"/>
  <c r="B15" i="17"/>
  <c r="C15" i="17" s="1"/>
  <c r="B29" i="17"/>
  <c r="C29" i="17" s="1"/>
  <c r="E26" i="18"/>
  <c r="E29" i="18" s="1"/>
  <c r="D28" i="18"/>
  <c r="C29" i="18"/>
  <c r="D26" i="18"/>
  <c r="C27" i="17"/>
  <c r="D29" i="23"/>
  <c r="C47" i="1"/>
  <c r="C134" i="1"/>
  <c r="D29" i="18" l="1"/>
  <c r="C30" i="17"/>
  <c r="C135" i="1"/>
</calcChain>
</file>

<file path=xl/sharedStrings.xml><?xml version="1.0" encoding="utf-8"?>
<sst xmlns="http://schemas.openxmlformats.org/spreadsheetml/2006/main" count="811" uniqueCount="249">
  <si>
    <t>תאור</t>
  </si>
  <si>
    <t>אלפי ש''ח</t>
  </si>
  <si>
    <t>שיעור אחזקה</t>
  </si>
  <si>
    <t>תשלום הנובע מהשקעה בקרנות השקעה בישראלים</t>
  </si>
  <si>
    <t>פרוט מהשקעות בקרנות השקעה בישראל</t>
  </si>
  <si>
    <t>סך תשלומים הנובעים מהשקעה בקרנות השקעה בישראלים</t>
  </si>
  <si>
    <t>תשלום הנובע מהשקעה בקרנות השקעה בחו"ל</t>
  </si>
  <si>
    <t>פרוט מהשקעות בקרנות השקעה בחו"ל</t>
  </si>
  <si>
    <t>סך תשלומים הנובעים מהשקעה בקרנות השקעה בחו"ל</t>
  </si>
  <si>
    <t>תשלום למנהל תיקים ישראלי</t>
  </si>
  <si>
    <t>גוף/יחיד א</t>
  </si>
  <si>
    <t>גוף/יחיד ב</t>
  </si>
  <si>
    <t>אחרים</t>
  </si>
  <si>
    <t>סך תשלומים למנהלי תיקים ישראליים</t>
  </si>
  <si>
    <t>תשלום למנהל תיקים זר</t>
  </si>
  <si>
    <t>סך תשלומים למנהלי תיקים זרים</t>
  </si>
  <si>
    <t>תשלום בגין השקעה בקרנות נאמנות</t>
  </si>
  <si>
    <t>קרן נאמנות ישראלים</t>
  </si>
  <si>
    <t>פרוט קרנות נאמנות ישראלי</t>
  </si>
  <si>
    <t>סה"כ קרן נאמנות ישראלים</t>
  </si>
  <si>
    <t>קרן חוץ</t>
  </si>
  <si>
    <t>סה"כ קרנות נאמנות חוץ</t>
  </si>
  <si>
    <t>סך תשלומים בגין השקעה בקרנות נאמנות</t>
  </si>
  <si>
    <t>תשלום בגין השקעה בתעודות סל</t>
  </si>
  <si>
    <t>תעודות סל ישראלים</t>
  </si>
  <si>
    <t>פסגות תעודות סל</t>
  </si>
  <si>
    <t>תכלית תעודת סל</t>
  </si>
  <si>
    <t>הראל סל</t>
  </si>
  <si>
    <t>סה"כ תעודות סל ישראלים</t>
  </si>
  <si>
    <t>תעודות סל זרה</t>
  </si>
  <si>
    <t>HEALTH CARE SELECT SECTOR</t>
  </si>
  <si>
    <t>FINANCIAL SELECT SECTOR S</t>
  </si>
  <si>
    <t>ISHARES MSCI SOUTH KOREA</t>
  </si>
  <si>
    <t>JAPAN SMALLER CAPITALIZAT</t>
  </si>
  <si>
    <t>CONSUMER DISCRETIONARY SE</t>
  </si>
  <si>
    <t>ENERGY SELECT SECTOR SPDR</t>
  </si>
  <si>
    <t>UTILITIES SELECT SECTOR S</t>
  </si>
  <si>
    <t>WISDOMTREE INDIA EARNINGS</t>
  </si>
  <si>
    <t>SPDR S&amp;P HOMEBUILDERS ETF</t>
  </si>
  <si>
    <t>SPDR S&amp;P CHINA ETF</t>
  </si>
  <si>
    <t>GLOBAL X CHINA CONSUMER E</t>
  </si>
  <si>
    <t>WISDOMTREE JAPAN HEDGED E</t>
  </si>
  <si>
    <t>VANGUARD S&amp;P 500 ETF</t>
  </si>
  <si>
    <t>SPDR S&amp;P INSURANCE ETF</t>
  </si>
  <si>
    <t>SPDR S&amp;P BANK ETF</t>
  </si>
  <si>
    <t>ISHARES MSCI MEXICO CAPPE</t>
  </si>
  <si>
    <t>ISHARES MSCI SPAIN CAPPED</t>
  </si>
  <si>
    <t>VANGUARD FTSE EUROPE ETF</t>
  </si>
  <si>
    <t>ISHARES CHINA LARGE-CAP E</t>
  </si>
  <si>
    <t>ISHARES U.S. OIL EQUIPMEN</t>
  </si>
  <si>
    <t>ISHARES MSCI FRANCE ETF</t>
  </si>
  <si>
    <t>ISHARES EUROPE ETF</t>
  </si>
  <si>
    <t>ISHARES MSCI ALL COUNTRY</t>
  </si>
  <si>
    <t>סה"כ תעודות סל זרות</t>
  </si>
  <si>
    <t>סך תשלומים בגין השקעה בתעודות סל</t>
  </si>
  <si>
    <t>סך הכול עמלות ניהול חיצוני</t>
  </si>
  <si>
    <t>סך הכל נכסים לסוף תקופה</t>
  </si>
  <si>
    <t>ברוקרז-עמלות קניה ומכירה בגין עסקאות בני"ע סחירים</t>
  </si>
  <si>
    <t>צדדים קשורים</t>
  </si>
  <si>
    <t>פרוט צדדים קשורים - ברוקרים</t>
  </si>
  <si>
    <t>סה"כ לצדדים קשורים</t>
  </si>
  <si>
    <t>צדדים שאינם קשורים</t>
  </si>
  <si>
    <t>MERRILL LYNCH</t>
  </si>
  <si>
    <t>אי.בי.אי</t>
  </si>
  <si>
    <t>פסגות אופק</t>
  </si>
  <si>
    <t>סה"כ לצדדים שאינם קשורים</t>
  </si>
  <si>
    <t>סך עמלות ברוקרז</t>
  </si>
  <si>
    <t>עמלות קסטודיאן</t>
  </si>
  <si>
    <t>קסטודיאן א</t>
  </si>
  <si>
    <t>קסטודיאן ב</t>
  </si>
  <si>
    <t>פועלים סהר</t>
  </si>
  <si>
    <t>סך עמלות קסטודיאן</t>
  </si>
  <si>
    <t>הוצאות הנובעת מהשקעה בני"ע לא סחירים או ממתן הלוואה</t>
  </si>
  <si>
    <t>סך הוצאות הנובעות מהשקעה בני"ע לא סחירים וממתן הלוואה</t>
  </si>
  <si>
    <t>הוצאה הנובעת מהשקעה בזכויות במקרקעין</t>
  </si>
  <si>
    <t>סך הוצאות הנובעות מהשקעה בזכויות במקרקעין</t>
  </si>
  <si>
    <t>הוצאה הנובעת בעד ניהול תביעה או תובנה</t>
  </si>
  <si>
    <t>סך הוצאות הנובעות בעד ניהול תביעה או תובנה</t>
  </si>
  <si>
    <t>הוצאה הנובעת ממתן משכנתא</t>
  </si>
  <si>
    <t>סך הוצאות בעד מתן משכנתאות</t>
  </si>
  <si>
    <t>סך הכול עמלות והוצאות</t>
  </si>
  <si>
    <t>הערה(*) הסכום כולל עמלת ברוקרז חו"ל ועמלת סוכן</t>
  </si>
  <si>
    <t xml:space="preserve">                     </t>
  </si>
  <si>
    <t xml:space="preserve">       </t>
  </si>
  <si>
    <t>1. סה"כ עמלות קניה ומכירה</t>
  </si>
  <si>
    <t>א. סך עמלות קניה ומכירה לצדדים קשורים</t>
  </si>
  <si>
    <t>ב. סך עמלות קניה ומכירה לצדדים שאינם קשורים</t>
  </si>
  <si>
    <t>2. סה"כ עמלות קסטודיאן</t>
  </si>
  <si>
    <t>א. סך עמלות קסטודיאן לצדדים קשורים</t>
  </si>
  <si>
    <t>ב. סך עמלות קסטודיאן לצדדים שאינם קשורים</t>
  </si>
  <si>
    <t>3. סה"כ מהשקעות לא סחירות</t>
  </si>
  <si>
    <t>א. סך הוצאות הנובעות מהשקעה בני"ע לא סחירים שאינם לצורך מימון פרויקטים</t>
  </si>
  <si>
    <t>ב. סך הוצאות הנובעות ממימון פרויקטים לתשתיות</t>
  </si>
  <si>
    <t>ג. סך הוצאות הנובעות מהשקעה בזכויות מקרקעין</t>
  </si>
  <si>
    <t>4. סה"כ עמלות ניהול חיצוני</t>
  </si>
  <si>
    <t>א. סך תשלומים הנובעים מהשקעה בקרנות השקעה בישראל</t>
  </si>
  <si>
    <t>ב. סך תשלומים הנובעים מהשקעה בקרנות השקעה בחו"ל</t>
  </si>
  <si>
    <t>ג. סך תשלומים למנהלי תיקים ישראלים בגין השקעות בחו"ל</t>
  </si>
  <si>
    <t>ד. סך תשלומים למנהלי תיקים זרים</t>
  </si>
  <si>
    <t>ה. סך תשלומים בגין השקעה בתעודות סל ישראליות</t>
  </si>
  <si>
    <t>ו. סך תשלומים בגין השקעה בתעודות סל זרות</t>
  </si>
  <si>
    <t>ז. סך תשלומים בגין השקעה בקרנות נאמנות ישראליות</t>
  </si>
  <si>
    <t>ח. סך תשלומים בגין השקעה בקרנות נאמנות זרות</t>
  </si>
  <si>
    <t>5. סה"כ הוצאות אחרות</t>
  </si>
  <si>
    <t>א. סך הוצאות בעד ניהול תביעות</t>
  </si>
  <si>
    <t>ב. סך הוצאות בעד מתן משכנתאות</t>
  </si>
  <si>
    <t>6. סה"כ הכול הוצאות ישירות</t>
  </si>
  <si>
    <t>7. שיעור הוצאות ישירות</t>
  </si>
  <si>
    <t>פרוט קרנות נאמנות חו"ל</t>
  </si>
  <si>
    <t>פרוט תעודות סל חו"ל</t>
  </si>
  <si>
    <t>א. שיעור סך ההוצאות הישירות, שההוצאה בגינן מוגבלת לשיעור של 0.25% לפי התקנות (באחוזים) (סיכום סעיפים 3א, 4, 5ב חלקי סך נכסים לסוף שנה קודמת)</t>
  </si>
  <si>
    <t>ב. שיעור סך הוצאות ישירות מסך נכסים לסוף שנה קודמת (באחוזים) (סעיף 6 חלקי סך נכסים לסוף שנה קודמת)</t>
  </si>
  <si>
    <t>קסם סל</t>
  </si>
  <si>
    <t>סך הכל נכסים לסוף שנה קודמת</t>
  </si>
  <si>
    <t>ISHARES MSCI JAPAN ETF</t>
  </si>
  <si>
    <t>סך הכל עמלות ניהול חיצוני</t>
  </si>
  <si>
    <t xml:space="preserve"> קרן אקדמאים מצרפי - נספח 2</t>
  </si>
  <si>
    <t xml:space="preserve"> קרן אקדמאים מצרפי - נספח 1</t>
  </si>
  <si>
    <t xml:space="preserve"> קרן אקדמאים מצרפי - נספח 3</t>
  </si>
  <si>
    <t>שווי בשקלים</t>
  </si>
  <si>
    <t>SPDR S&amp;P PHARMACEUTICALS</t>
  </si>
  <si>
    <t>SPDR S&amp;P REGIONAL BANKING</t>
  </si>
  <si>
    <t>VANGUARD FTSE EMERGING MA</t>
  </si>
  <si>
    <t>REAL ESTATE SELECT SECT S</t>
  </si>
  <si>
    <t>COLUMBIA EMERGING MARKETS</t>
  </si>
  <si>
    <t>ISHARES CORE DAX UCITS ET</t>
  </si>
  <si>
    <t>ISHARES MSCI INDIA ETF</t>
  </si>
  <si>
    <t>WISDOMTREE EUROPE HEDGED</t>
  </si>
  <si>
    <t>VANGUARD FINANCIALS ETF</t>
  </si>
  <si>
    <t>ISHARES NASDAQ BIOTECHNOL</t>
  </si>
  <si>
    <t>לידר ד"ש</t>
  </si>
  <si>
    <t>בנק הפועלים</t>
  </si>
  <si>
    <t>ISHARES MDAX UCITS ETF DE</t>
  </si>
  <si>
    <t>ISHARES CORE MSCI EMERGIN</t>
  </si>
  <si>
    <t>ISHARES CURRENCY HEDGED M</t>
  </si>
  <si>
    <t>AVIVA INV-EURPN EQ INC FD</t>
  </si>
  <si>
    <t>INDUSTRIAL SELECT SECT SP</t>
  </si>
  <si>
    <t>SPDR DJIA TRUST</t>
  </si>
  <si>
    <t>TECHNOLOGY SELECT SECT SP</t>
  </si>
  <si>
    <t>CONSUMER STAPLES SPDR</t>
  </si>
  <si>
    <t>ROBECO HIGH YLD BD-IUSD</t>
  </si>
  <si>
    <t>AVIVA INV-EUROPN EQ-IE</t>
  </si>
  <si>
    <t>AVIVA-GL INV GR CO BD-I U</t>
  </si>
  <si>
    <t>AVIVA INV-GLB HY BND-I US</t>
  </si>
  <si>
    <t>PIMCO SHRT HIYI CORP-USD</t>
  </si>
  <si>
    <t>LYX ETF CAC 40 DR D-EUR</t>
  </si>
  <si>
    <t>ISHARES U.S. AEROSPACE &amp;</t>
  </si>
  <si>
    <t>HANG SENG H-SHARE IND ETF</t>
  </si>
  <si>
    <t>WISDOMTREE EM SMALL CAP</t>
  </si>
  <si>
    <t>ISH EUR600 FOOD&amp;BEVERAGE</t>
  </si>
  <si>
    <t>SOURCE JPX-NKY 400 USD HD</t>
  </si>
  <si>
    <t>SPDR S&amp;P 500 ETF TRUST</t>
  </si>
  <si>
    <t>ISHARES RUSSELL 2000 ETF</t>
  </si>
  <si>
    <t>קוד לאוצר</t>
  </si>
  <si>
    <t>YT100</t>
  </si>
  <si>
    <t>YT101</t>
  </si>
  <si>
    <t>YT102</t>
  </si>
  <si>
    <t>YT103</t>
  </si>
  <si>
    <t>YT104</t>
  </si>
  <si>
    <t>YT105</t>
  </si>
  <si>
    <t>YT106</t>
  </si>
  <si>
    <t>YT107</t>
  </si>
  <si>
    <t>YT108</t>
  </si>
  <si>
    <t>YT109</t>
  </si>
  <si>
    <t>YT110</t>
  </si>
  <si>
    <t>YT111</t>
  </si>
  <si>
    <t>YT112</t>
  </si>
  <si>
    <t>YT113</t>
  </si>
  <si>
    <t>YT114</t>
  </si>
  <si>
    <t>YT115</t>
  </si>
  <si>
    <t>YT116</t>
  </si>
  <si>
    <t>YT117</t>
  </si>
  <si>
    <t>YT118</t>
  </si>
  <si>
    <t>YT119</t>
  </si>
  <si>
    <t>YT120</t>
  </si>
  <si>
    <t>OSCAR GRUSS &amp; SON INC</t>
  </si>
  <si>
    <t>בנק לאומי</t>
  </si>
  <si>
    <t>פסגות מוצרי מדדים</t>
  </si>
  <si>
    <t>סם תעודות סל ומוצרי מדדים</t>
  </si>
  <si>
    <t>תכלית אינדקס סל</t>
  </si>
  <si>
    <t>תכלית מורכבות</t>
  </si>
  <si>
    <t>תכלית גלובל</t>
  </si>
  <si>
    <t>ISHARES CORE SPI CH</t>
  </si>
  <si>
    <t>KOTAK FUNDS-IND MIDCP-JA</t>
  </si>
  <si>
    <t>תכלית תעודות סל</t>
  </si>
  <si>
    <t>ISHARES EURO STOXX50 UCIT</t>
  </si>
  <si>
    <t>WISDOMTREE JAPAN USD HEDG</t>
  </si>
  <si>
    <t>ISHARES LATIN AMERICA 40</t>
  </si>
  <si>
    <t>Camalia capital market</t>
  </si>
  <si>
    <t>Excelence Nessuah</t>
  </si>
  <si>
    <t>הבנק הבינלאומי</t>
  </si>
  <si>
    <t>נוקד אקוויטי (ישראלי)</t>
  </si>
  <si>
    <t xml:space="preserve">אי בי אי קונסיומר קרדיט </t>
  </si>
  <si>
    <t>אלפא הזדמנויות</t>
  </si>
  <si>
    <t>PI SPC</t>
  </si>
  <si>
    <t xml:space="preserve">קרן גידור פאי </t>
  </si>
  <si>
    <t>קרן פורמה</t>
  </si>
  <si>
    <t>ני"ע זרים בחו"ל</t>
  </si>
  <si>
    <t>CS NOVA LUX GLB SEN LN-MB</t>
  </si>
  <si>
    <t>ISHARES PHLX SEMICONDUCTO</t>
  </si>
  <si>
    <t>Barclays</t>
  </si>
  <si>
    <t>KRANESHARES CSI CHINA INT</t>
  </si>
  <si>
    <t>CIBC/WORLD</t>
  </si>
  <si>
    <t>פסגות אופק נהול השקעות(2005)בע"מ-נוסטרו</t>
  </si>
  <si>
    <t>נוקד גלובל</t>
  </si>
  <si>
    <t>FIRST TRUST MATERIALS ALP</t>
  </si>
  <si>
    <t>SPDR S&amp;P OIL &amp; GAS EXP &amp;</t>
  </si>
  <si>
    <t>SOURCE S&amp;P 500 UCITS ETF</t>
  </si>
  <si>
    <t>AMUNDI MSCI EM ASIA UCITS</t>
  </si>
  <si>
    <t>FIRST TRUST INDST/PRODUCE</t>
  </si>
  <si>
    <t>INVESCO S&amp;P 500 EQUAL WEI</t>
  </si>
  <si>
    <t>INVESCO QQQ TRUST SERIES</t>
  </si>
  <si>
    <t>ISHARES MSCI BRAZIL CAPPE</t>
  </si>
  <si>
    <t>ISHARES MSCI ITALY CAPPED</t>
  </si>
  <si>
    <t>IBI Brokerage</t>
  </si>
  <si>
    <t>בנק דיסקונט</t>
  </si>
  <si>
    <t>אי.בי.אי-נוסטרו</t>
  </si>
  <si>
    <t>JP Morgan</t>
  </si>
  <si>
    <t>בנק מזרחי</t>
  </si>
  <si>
    <t>יתרת נכסים ממוצעת לסוף תקופה</t>
  </si>
  <si>
    <t>SOURCE MORNINGSTAR US ENE</t>
  </si>
  <si>
    <t>ISHARES MSCI EMERGING MAR</t>
  </si>
  <si>
    <t>PSAGOT Global</t>
  </si>
  <si>
    <t>בנק דיסקונט לישראל בע"מ-נוסטרו</t>
  </si>
  <si>
    <t>נוקד אופורטיוניטי (ישראל)</t>
  </si>
  <si>
    <t>המילטון קו אינווסט IV</t>
  </si>
  <si>
    <t>ויולה ג'נריישן</t>
  </si>
  <si>
    <t>נוקד אקוויטי</t>
  </si>
  <si>
    <t xml:space="preserve">לשנה המסתיימת ביום: 31/12/2018 </t>
  </si>
  <si>
    <t xml:space="preserve"> קופה 1127 קרן אקדמאים מ.כללי   מספר אישור: 288 סך התשלומים ששולמו בגין כל סוג של הוצאה ישירה לשנה המסתיימת ביום: 31/12/2018 נספח 1 </t>
  </si>
  <si>
    <t xml:space="preserve"> קופה 1762 ק. אקדמאים מ.אג"ח   מספר אישור: 1451 סך התשלומים ששולמו בגין כל סוג של הוצאה ישירה לשנה המסתיימת ביום: 31/12/2018 נספח 2 </t>
  </si>
  <si>
    <t xml:space="preserve"> קופה 1761 ק.אקדמאים מ.מניות   מספר אישור: 1452 סך התשלומים ששולמו בגין כל סוג של הוצאה ישירה לשנה המסתיימת ביום: 31/12/2018 נספח 1 </t>
  </si>
  <si>
    <t xml:space="preserve"> קופה 1127 קרן אקדמאים מ.כללי   מספר אישור: 288 סך התשלומים ששולמו בגין כל סוג של הוצאה ישירה לשנה המסתיימת ביום: 31/12/2018 נספח 2 </t>
  </si>
  <si>
    <t xml:space="preserve"> קופה 1762 ק. אקדמאים מ.אג"ח  מספר אישור: 1451 סך התשלומים ששולמו בגין כל סוג של הוצאה ישירה לשנה המסתיימת ביום: 31/12/2018  נספח 2 </t>
  </si>
  <si>
    <t xml:space="preserve"> קופה 1761 ק.אקדמאים מ.מניות   מספר אישור: 1452 סך התשלומים ששולמו בגין כל סוג של הוצאה ישירה לשנה המסתיימת ביום: 31/12/2018 נספח 2 </t>
  </si>
  <si>
    <t xml:space="preserve"> קופה 1127 קרן אקדמאים מ.כללי   מספר אישור: 288 סך התשלומים ששולמו בגין כל סוג של הוצאה ישירה לשנה המסתיימת ביום: 31/12/2018 נספח 3 </t>
  </si>
  <si>
    <t xml:space="preserve"> קופה 1762 ק. אקדמאים מ.אג"ח   מספר אישור: 1451 סך התשלומים ששולמו בגין כל סוג של הוצאה ישירה לשנה המסתיימת ביום: 31/12/2018  נספח 3  </t>
  </si>
  <si>
    <t xml:space="preserve"> קופה 1761 ק.אקדמאים מ.מניות   מספר אישור: 1452 סך התשלומים ששולמו בגין כל סוג של הוצאה ישירה לשנה המסתיימת ביום: 31/12/2018 נספח 3 </t>
  </si>
  <si>
    <t>YUKI JAPAN REBOUND GRO-2J</t>
  </si>
  <si>
    <t>פסגות קרנות מדדים</t>
  </si>
  <si>
    <t>SPDR S&amp;P BIOTECH ETF</t>
  </si>
  <si>
    <t>ISHARES CORE FTSE 100</t>
  </si>
  <si>
    <t>COMM SERV SELECT SECTOR S</t>
  </si>
  <si>
    <t>SPDR S&amp;P HEALTH CARE EQUI</t>
  </si>
  <si>
    <t>ISHARES U.S. MEDICAL DEVI</t>
  </si>
  <si>
    <t>ISHARES MSCI CHINA ETF</t>
  </si>
  <si>
    <t>מיטב ד"ש</t>
  </si>
  <si>
    <t>המילטון 2018</t>
  </si>
  <si>
    <t>LLCP 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</si>
</sst>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0%"/>
  </numFmts>
  <fonts count="5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4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readingOrder="2"/>
    </xf>
    <xf numFmtId="0" fontId="2" fillId="0" borderId="0" xfId="0" applyFont="1" applyAlignment="1">
      <alignment readingOrder="2"/>
    </xf>
    <xf numFmtId="0" fontId="2" fillId="0" borderId="0" xfId="0" applyFont="1" applyAlignment="1">
      <alignment horizontal="right" readingOrder="2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 readingOrder="2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readingOrder="2"/>
    </xf>
    <xf numFmtId="43" fontId="0" fillId="0" borderId="0" xfId="2" applyFont="1"/>
    <xf numFmtId="43" fontId="2" fillId="0" borderId="0" xfId="2" applyFont="1"/>
    <xf numFmtId="164" fontId="0" fillId="0" borderId="0" xfId="1" applyNumberFormat="1" applyFont="1"/>
    <xf numFmtId="164" fontId="2" fillId="0" borderId="0" xfId="1" applyNumberFormat="1" applyFont="1"/>
    <xf numFmtId="43" fontId="0" fillId="0" borderId="0" xfId="2" applyFont="1" applyAlignment="1">
      <alignment horizontal="right"/>
    </xf>
    <xf numFmtId="43" fontId="2" fillId="0" borderId="0" xfId="2" applyFont="1" applyAlignment="1">
      <alignment horizontal="right"/>
    </xf>
    <xf numFmtId="164" fontId="2" fillId="0" borderId="0" xfId="1" applyNumberFormat="1" applyFont="1" applyAlignment="1">
      <alignment readingOrder="2"/>
    </xf>
    <xf numFmtId="0" fontId="2" fillId="0" borderId="0" xfId="0" applyFont="1" applyFill="1" applyAlignment="1">
      <alignment horizontal="right" readingOrder="2"/>
    </xf>
    <xf numFmtId="164" fontId="2" fillId="0" borderId="0" xfId="1" applyNumberFormat="1" applyFont="1" applyFill="1" applyAlignment="1">
      <alignment readingOrder="2"/>
    </xf>
    <xf numFmtId="0" fontId="0" fillId="0" borderId="0" xfId="0" applyFill="1" applyAlignment="1">
      <alignment readingOrder="2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 readingOrder="2"/>
    </xf>
    <xf numFmtId="0" fontId="0" fillId="2" borderId="0" xfId="0" applyFill="1" applyAlignment="1">
      <alignment readingOrder="2"/>
    </xf>
    <xf numFmtId="164" fontId="2" fillId="2" borderId="0" xfId="1" applyNumberFormat="1" applyFont="1" applyFill="1" applyAlignment="1">
      <alignment readingOrder="2"/>
    </xf>
    <xf numFmtId="0" fontId="2" fillId="2" borderId="0" xfId="0" applyFont="1" applyFill="1" applyAlignment="1">
      <alignment horizontal="right"/>
    </xf>
    <xf numFmtId="43" fontId="2" fillId="2" borderId="0" xfId="2" applyFont="1" applyFill="1"/>
    <xf numFmtId="43" fontId="2" fillId="2" borderId="0" xfId="2" applyFont="1" applyFill="1" applyAlignment="1">
      <alignment readingOrder="2"/>
    </xf>
    <xf numFmtId="164" fontId="2" fillId="2" borderId="0" xfId="1" applyNumberFormat="1" applyFont="1" applyFill="1"/>
    <xf numFmtId="43" fontId="0" fillId="0" borderId="0" xfId="2" applyFont="1" applyAlignment="1">
      <alignment readingOrder="2"/>
    </xf>
    <xf numFmtId="43" fontId="2" fillId="0" borderId="0" xfId="2" applyFont="1" applyFill="1"/>
    <xf numFmtId="164" fontId="2" fillId="0" borderId="0" xfId="1" applyNumberFormat="1" applyFont="1" applyFill="1"/>
    <xf numFmtId="43" fontId="2" fillId="2" borderId="0" xfId="2" applyFont="1" applyFill="1" applyAlignment="1">
      <alignment horizontal="right" readingOrder="2"/>
    </xf>
    <xf numFmtId="0" fontId="2" fillId="3" borderId="0" xfId="0" applyFont="1" applyFill="1" applyAlignment="1">
      <alignment horizontal="right"/>
    </xf>
    <xf numFmtId="43" fontId="2" fillId="3" borderId="0" xfId="2" applyFont="1" applyFill="1"/>
    <xf numFmtId="164" fontId="2" fillId="3" borderId="0" xfId="1" applyNumberFormat="1" applyFont="1" applyFill="1"/>
    <xf numFmtId="164" fontId="3" fillId="0" borderId="0" xfId="1" applyNumberFormat="1" applyFont="1" applyFill="1"/>
    <xf numFmtId="43" fontId="2" fillId="2" borderId="0" xfId="2" applyFont="1" applyFill="1" applyBorder="1"/>
    <xf numFmtId="43" fontId="2" fillId="0" borderId="0" xfId="2" applyNumberFormat="1" applyFont="1"/>
    <xf numFmtId="43" fontId="2" fillId="2" borderId="0" xfId="2" applyFont="1" applyFill="1" applyAlignment="1">
      <alignment horizontal="right"/>
    </xf>
    <xf numFmtId="43" fontId="2" fillId="3" borderId="0" xfId="2" applyFont="1" applyFill="1" applyAlignment="1">
      <alignment horizontal="right"/>
    </xf>
    <xf numFmtId="43" fontId="2" fillId="0" borderId="0" xfId="2" applyFont="1" applyFill="1" applyAlignment="1">
      <alignment horizontal="right" readingOrder="2"/>
    </xf>
    <xf numFmtId="164" fontId="2" fillId="0" borderId="0" xfId="1" applyNumberFormat="1" applyFont="1" applyFill="1" applyAlignment="1">
      <alignment horizontal="right" readingOrder="2"/>
    </xf>
    <xf numFmtId="43" fontId="0" fillId="0" borderId="0" xfId="0" applyNumberFormat="1" applyAlignment="1">
      <alignment readingOrder="2"/>
    </xf>
    <xf numFmtId="43" fontId="0" fillId="2" borderId="0" xfId="0" applyNumberFormat="1" applyFill="1" applyAlignment="1">
      <alignment readingOrder="2"/>
    </xf>
    <xf numFmtId="10" fontId="2" fillId="0" borderId="0" xfId="1" applyNumberFormat="1" applyFont="1" applyAlignment="1">
      <alignment readingOrder="2"/>
    </xf>
    <xf numFmtId="0" fontId="2" fillId="0" borderId="0" xfId="0" applyFont="1" applyAlignment="1">
      <alignment horizontal="right" readingOrder="2"/>
    </xf>
    <xf numFmtId="0" fontId="0" fillId="0" borderId="0" xfId="0"/>
    <xf numFmtId="0" fontId="0" fillId="0" borderId="0" xfId="0" applyAlignment="1">
      <alignment horizontal="right" readingOrder="2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/>
    <xf numFmtId="0" fontId="0" fillId="0" borderId="0" xfId="0"/>
    <xf numFmtId="0" fontId="3" fillId="0" borderId="0" xfId="3" applyAlignment="1">
      <alignment horizontal="right"/>
    </xf>
    <xf numFmtId="0" fontId="0" fillId="0" borderId="0" xfId="0" applyAlignment="1">
      <alignment horizontal="right"/>
    </xf>
    <xf numFmtId="43" fontId="2" fillId="2" borderId="0" xfId="2" applyFont="1" applyFill="1" applyBorder="1" applyAlignment="1">
      <alignment readingOrder="2"/>
    </xf>
    <xf numFmtId="43" fontId="3" fillId="0" borderId="0" xfId="2" applyFont="1" applyAlignment="1">
      <alignment readingOrder="2"/>
    </xf>
    <xf numFmtId="43" fontId="3" fillId="0" borderId="0" xfId="2" applyFont="1" applyFill="1" applyAlignment="1">
      <alignment readingOrder="2"/>
    </xf>
    <xf numFmtId="43" fontId="3" fillId="0" borderId="0" xfId="2" applyFont="1" applyFill="1" applyAlignment="1">
      <alignment horizontal="right" readingOrder="2"/>
    </xf>
    <xf numFmtId="0" fontId="0" fillId="0" borderId="0" xfId="0" applyBorder="1"/>
    <xf numFmtId="0" fontId="3" fillId="0" borderId="0" xfId="3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readingOrder="2"/>
    </xf>
    <xf numFmtId="0" fontId="0" fillId="0" borderId="0" xfId="0" applyAlignment="1">
      <alignment horizontal="right"/>
    </xf>
    <xf numFmtId="43" fontId="2" fillId="0" borderId="0" xfId="0" applyNumberFormat="1" applyFont="1"/>
    <xf numFmtId="43" fontId="2" fillId="0" borderId="0" xfId="0" applyNumberFormat="1" applyFont="1" applyAlignment="1">
      <alignment readingOrder="2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43" fontId="3" fillId="4" borderId="0" xfId="2" applyFont="1" applyFill="1" applyAlignment="1">
      <alignment readingOrder="2"/>
    </xf>
    <xf numFmtId="0" fontId="2" fillId="4" borderId="0" xfId="0" applyFont="1" applyFill="1" applyAlignment="1">
      <alignment horizontal="right" readingOrder="2"/>
    </xf>
    <xf numFmtId="0" fontId="0" fillId="0" borderId="0" xfId="0" applyFill="1" applyAlignment="1">
      <alignment horizontal="right"/>
    </xf>
    <xf numFmtId="43" fontId="0" fillId="0" borderId="0" xfId="2" applyFont="1" applyFill="1"/>
    <xf numFmtId="164" fontId="0" fillId="0" borderId="0" xfId="1" applyNumberFormat="1" applyFont="1" applyFill="1"/>
    <xf numFmtId="0" fontId="0" fillId="4" borderId="0" xfId="0" applyFill="1" applyAlignment="1">
      <alignment horizontal="right"/>
    </xf>
    <xf numFmtId="43" fontId="0" fillId="4" borderId="0" xfId="2" applyFont="1" applyFill="1"/>
    <xf numFmtId="164" fontId="0" fillId="4" borderId="0" xfId="1" applyNumberFormat="1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readingOrder="2"/>
    </xf>
    <xf numFmtId="0" fontId="0" fillId="0" borderId="0" xfId="0" applyAlignment="1">
      <alignment horizontal="right" readingOrder="2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5">
    <cellStyle name="Comma" xfId="2" builtinId="3"/>
    <cellStyle name="Comma 2 3" xfId="4"/>
    <cellStyle name="Normal" xfId="0" builtinId="0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35"/>
  <sheetViews>
    <sheetView rightToLeft="1" tabSelected="1" topLeftCell="A16" zoomScale="80" zoomScaleNormal="80" workbookViewId="0">
      <selection activeCell="A11" sqref="A11"/>
    </sheetView>
  </sheetViews>
  <sheetFormatPr defaultRowHeight="14.25" x14ac:dyDescent="0.2"/>
  <cols>
    <col min="1" max="1" width="123.125" bestFit="1" customWidth="1"/>
    <col min="2" max="2" width="16.125" bestFit="1" customWidth="1"/>
    <col min="3" max="3" width="10.375" bestFit="1" customWidth="1"/>
  </cols>
  <sheetData>
    <row r="1" spans="1:3" ht="15" x14ac:dyDescent="0.25">
      <c r="A1" s="82" t="s">
        <v>117</v>
      </c>
      <c r="B1" s="82"/>
      <c r="C1" s="82"/>
    </row>
    <row r="2" spans="1:3" s="55" customFormat="1" ht="15" x14ac:dyDescent="0.25">
      <c r="A2" s="82" t="s">
        <v>228</v>
      </c>
      <c r="B2" s="82"/>
      <c r="C2" s="82"/>
    </row>
    <row r="4" spans="1:3" x14ac:dyDescent="0.2">
      <c r="A4" s="4" t="s">
        <v>0</v>
      </c>
      <c r="B4" s="4" t="s">
        <v>1</v>
      </c>
      <c r="C4" s="4" t="s">
        <v>2</v>
      </c>
    </row>
    <row r="5" spans="1:3" ht="15" x14ac:dyDescent="0.25">
      <c r="A5" s="25" t="s">
        <v>84</v>
      </c>
      <c r="B5" s="35">
        <f>'נספח 1-כללי'!C4+'נספח 1-  אג"ח'!C4+'נספח 1- מניות'!C4</f>
        <v>946.81000000000017</v>
      </c>
      <c r="C5" s="31">
        <f>B5/$B$31</f>
        <v>3.2028918546936255E-4</v>
      </c>
    </row>
    <row r="6" spans="1:3" ht="15" x14ac:dyDescent="0.25">
      <c r="A6" s="6" t="s">
        <v>85</v>
      </c>
      <c r="B6" s="62">
        <f>'נספח 1- מניות'!C5+'נספח 1-  אג"ח'!C5+'נספח 1-כללי'!C5</f>
        <v>0.56999999999999995</v>
      </c>
      <c r="C6" s="17">
        <f t="shared" ref="C6:C31" si="0">B6/$B$31</f>
        <v>1.9282098384843486E-7</v>
      </c>
    </row>
    <row r="7" spans="1:3" ht="15" x14ac:dyDescent="0.25">
      <c r="A7" s="6" t="s">
        <v>86</v>
      </c>
      <c r="B7" s="62">
        <f>'נספח 1- מניות'!C6+'נספח 1-  אג"ח'!C6+'נספח 1-כללי'!C6</f>
        <v>946.24000000000012</v>
      </c>
      <c r="C7" s="17">
        <f t="shared" si="0"/>
        <v>3.2009636448551411E-4</v>
      </c>
    </row>
    <row r="8" spans="1:3" ht="15" x14ac:dyDescent="0.25">
      <c r="A8" s="25" t="s">
        <v>87</v>
      </c>
      <c r="B8" s="35">
        <f>'נספח 1-כללי'!C7+'נספח 1-  אג"ח'!C7+'נספח 1- מניות'!C7</f>
        <v>159.38999999999999</v>
      </c>
      <c r="C8" s="31">
        <f t="shared" si="0"/>
        <v>5.3918836167722865E-5</v>
      </c>
    </row>
    <row r="9" spans="1:3" ht="15" x14ac:dyDescent="0.25">
      <c r="A9" s="6" t="s">
        <v>88</v>
      </c>
      <c r="B9" s="62">
        <f>'נספח 1- מניות'!C8+'נספח 1-  אג"ח'!C8+'נספח 1-כללי'!C8</f>
        <v>0</v>
      </c>
      <c r="C9" s="17">
        <f t="shared" si="0"/>
        <v>0</v>
      </c>
    </row>
    <row r="10" spans="1:3" ht="15" x14ac:dyDescent="0.25">
      <c r="A10" s="6" t="s">
        <v>89</v>
      </c>
      <c r="B10" s="62">
        <f>'נספח 1- מניות'!C9+'נספח 1-  אג"ח'!C9+'נספח 1-כללי'!C9</f>
        <v>159.38999999999999</v>
      </c>
      <c r="C10" s="17">
        <f t="shared" si="0"/>
        <v>5.3918836167722865E-5</v>
      </c>
    </row>
    <row r="11" spans="1:3" ht="15" x14ac:dyDescent="0.25">
      <c r="A11" s="25" t="s">
        <v>90</v>
      </c>
      <c r="B11" s="35">
        <f>'נספח 1-כללי'!C10+'נספח 1-  אג"ח'!C10+'נספח 1- מניות'!C10</f>
        <v>0</v>
      </c>
      <c r="C11" s="31">
        <f t="shared" si="0"/>
        <v>0</v>
      </c>
    </row>
    <row r="12" spans="1:3" ht="15" x14ac:dyDescent="0.25">
      <c r="A12" s="6" t="s">
        <v>91</v>
      </c>
      <c r="B12" s="62">
        <f>'נספח 1- מניות'!C11+'נספח 1-  אג"ח'!C11+'נספח 1-כללי'!C11</f>
        <v>0</v>
      </c>
      <c r="C12" s="17">
        <f t="shared" si="0"/>
        <v>0</v>
      </c>
    </row>
    <row r="13" spans="1:3" ht="15" x14ac:dyDescent="0.25">
      <c r="A13" s="6" t="s">
        <v>92</v>
      </c>
      <c r="B13" s="62">
        <f>'נספח 1- מניות'!C12+'נספח 1-  אג"ח'!C12+'נספח 1-כללי'!C12</f>
        <v>0</v>
      </c>
      <c r="C13" s="17">
        <f t="shared" si="0"/>
        <v>0</v>
      </c>
    </row>
    <row r="14" spans="1:3" ht="15" x14ac:dyDescent="0.25">
      <c r="A14" s="6" t="s">
        <v>93</v>
      </c>
      <c r="B14" s="62">
        <f>'נספח 1- מניות'!C13+'נספח 1-  אג"ח'!C13+'נספח 1-כללי'!C13</f>
        <v>0</v>
      </c>
      <c r="C14" s="17">
        <f t="shared" si="0"/>
        <v>0</v>
      </c>
    </row>
    <row r="15" spans="1:3" ht="15" x14ac:dyDescent="0.25">
      <c r="A15" s="25" t="s">
        <v>94</v>
      </c>
      <c r="B15" s="35">
        <f>'נספח 1-כללי'!C14+'נספח 1-  אג"ח'!C14+'נספח 1- מניות'!C14</f>
        <v>3770.0969837984326</v>
      </c>
      <c r="C15" s="31">
        <f t="shared" si="0"/>
        <v>1.2753575607368957E-3</v>
      </c>
    </row>
    <row r="16" spans="1:3" ht="15" x14ac:dyDescent="0.25">
      <c r="A16" s="6" t="s">
        <v>95</v>
      </c>
      <c r="B16" s="62">
        <f>'נספח 1- מניות'!C15+'נספח 1-  אג"ח'!C15+'נספח 1-כללי'!C15</f>
        <v>263.93219051273826</v>
      </c>
      <c r="C16" s="17">
        <f t="shared" si="0"/>
        <v>8.928362218234867E-5</v>
      </c>
    </row>
    <row r="17" spans="1:3" ht="15" x14ac:dyDescent="0.25">
      <c r="A17" s="6" t="s">
        <v>96</v>
      </c>
      <c r="B17" s="62">
        <f>'נספח 1- מניות'!C16+'נספח 1-  אג"ח'!C16+'נספח 1-כללי'!C16</f>
        <v>823.41479328569471</v>
      </c>
      <c r="C17" s="17">
        <f t="shared" si="0"/>
        <v>2.7854675536263731E-4</v>
      </c>
    </row>
    <row r="18" spans="1:3" ht="15" x14ac:dyDescent="0.25">
      <c r="A18" s="6" t="s">
        <v>97</v>
      </c>
      <c r="B18" s="62">
        <f>'נספח 1- מניות'!C17+'נספח 1-  אג"ח'!C17+'נספח 1-כללי'!C17</f>
        <v>0</v>
      </c>
      <c r="C18" s="17">
        <f t="shared" si="0"/>
        <v>0</v>
      </c>
    </row>
    <row r="19" spans="1:3" ht="15" x14ac:dyDescent="0.25">
      <c r="A19" s="6" t="s">
        <v>98</v>
      </c>
      <c r="B19" s="62">
        <f>'נספח 1- מניות'!C18+'נספח 1-  אג"ח'!C18+'נספח 1-כללי'!C18</f>
        <v>0</v>
      </c>
      <c r="C19" s="17">
        <f t="shared" si="0"/>
        <v>0</v>
      </c>
    </row>
    <row r="20" spans="1:3" ht="15" x14ac:dyDescent="0.25">
      <c r="A20" s="6" t="s">
        <v>99</v>
      </c>
      <c r="B20" s="62">
        <f>'נספח 1- מניות'!C19+'נספח 1-  אג"ח'!C19+'נספח 1-כללי'!C19</f>
        <v>1657.74</v>
      </c>
      <c r="C20" s="17">
        <f t="shared" si="0"/>
        <v>5.6078431186825338E-4</v>
      </c>
    </row>
    <row r="21" spans="1:3" ht="15" x14ac:dyDescent="0.25">
      <c r="A21" s="6" t="s">
        <v>100</v>
      </c>
      <c r="B21" s="62">
        <f>'נספח 1- מניות'!C20+'נספח 1-  אג"ח'!C20+'נספח 1-כללי'!C20</f>
        <v>718.48</v>
      </c>
      <c r="C21" s="17">
        <f t="shared" si="0"/>
        <v>2.4304915872881314E-4</v>
      </c>
    </row>
    <row r="22" spans="1:3" ht="15" x14ac:dyDescent="0.25">
      <c r="A22" s="6" t="s">
        <v>101</v>
      </c>
      <c r="B22" s="62">
        <f>'נספח 1- מניות'!C21+'נספח 1-  אג"ח'!C21+'נספח 1-כללי'!C21</f>
        <v>0</v>
      </c>
      <c r="C22" s="17">
        <f t="shared" si="0"/>
        <v>0</v>
      </c>
    </row>
    <row r="23" spans="1:3" ht="15" x14ac:dyDescent="0.25">
      <c r="A23" s="6" t="s">
        <v>102</v>
      </c>
      <c r="B23" s="62">
        <f>'נספח 1- מניות'!C22+'נספח 1-  אג"ח'!C22+'נספח 1-כללי'!C22</f>
        <v>306.52999999999997</v>
      </c>
      <c r="C23" s="17">
        <f t="shared" si="0"/>
        <v>1.036937125948434E-4</v>
      </c>
    </row>
    <row r="24" spans="1:3" ht="15" x14ac:dyDescent="0.25">
      <c r="A24" s="25" t="s">
        <v>103</v>
      </c>
      <c r="B24" s="35">
        <f>SUM(B25:B26)</f>
        <v>0</v>
      </c>
      <c r="C24" s="31">
        <f t="shared" si="0"/>
        <v>0</v>
      </c>
    </row>
    <row r="25" spans="1:3" ht="15" x14ac:dyDescent="0.25">
      <c r="A25" s="6" t="s">
        <v>104</v>
      </c>
      <c r="B25" s="62">
        <f>'נספח 1- מניות'!C24+'נספח 1-  אג"ח'!C24+'נספח 1-כללי'!C24</f>
        <v>0</v>
      </c>
      <c r="C25" s="17">
        <f t="shared" si="0"/>
        <v>0</v>
      </c>
    </row>
    <row r="26" spans="1:3" ht="15" x14ac:dyDescent="0.25">
      <c r="A26" s="6" t="s">
        <v>105</v>
      </c>
      <c r="B26" s="62">
        <f>'נספח 1- מניות'!C25+'נספח 1-  אג"ח'!C25+'נספח 1-כללי'!C25</f>
        <v>0</v>
      </c>
      <c r="C26" s="17">
        <f t="shared" si="0"/>
        <v>0</v>
      </c>
    </row>
    <row r="27" spans="1:3" ht="15" x14ac:dyDescent="0.25">
      <c r="A27" s="25" t="s">
        <v>106</v>
      </c>
      <c r="B27" s="35">
        <f>'נספח 1-כללי'!C26+'נספח 1-  אג"ח'!C26+'נספח 1- מניות'!C26</f>
        <v>4876.2969837984328</v>
      </c>
      <c r="C27" s="31">
        <f t="shared" si="0"/>
        <v>1.6495655823739813E-3</v>
      </c>
    </row>
    <row r="28" spans="1:3" ht="15" x14ac:dyDescent="0.25">
      <c r="A28" s="6" t="s">
        <v>107</v>
      </c>
      <c r="B28" s="44"/>
      <c r="C28" s="17">
        <f t="shared" si="0"/>
        <v>0</v>
      </c>
    </row>
    <row r="29" spans="1:3" ht="15" x14ac:dyDescent="0.25">
      <c r="A29" s="6" t="s">
        <v>110</v>
      </c>
      <c r="B29" s="45">
        <f>SUM(B12,B16:B23,B26)/B33</f>
        <v>1.164274150640369E-3</v>
      </c>
      <c r="C29" s="17">
        <f t="shared" si="0"/>
        <v>3.9385348630838038E-10</v>
      </c>
    </row>
    <row r="30" spans="1:3" ht="15" x14ac:dyDescent="0.25">
      <c r="A30" s="6" t="s">
        <v>111</v>
      </c>
      <c r="B30" s="45">
        <f>B27/B33</f>
        <v>1.5058887220885486E-3</v>
      </c>
      <c r="C30" s="17">
        <f t="shared" si="0"/>
        <v>5.0941569291118639E-10</v>
      </c>
    </row>
    <row r="31" spans="1:3" ht="15" x14ac:dyDescent="0.25">
      <c r="A31" s="6" t="s">
        <v>56</v>
      </c>
      <c r="B31" s="44">
        <f>'נספח 1-כללי'!C30+'נספח 1-  אג"ח'!C30+'נספח 1- מניות'!C30</f>
        <v>2956109.8</v>
      </c>
      <c r="C31" s="17">
        <f t="shared" si="0"/>
        <v>1</v>
      </c>
    </row>
    <row r="32" spans="1:3" ht="15" x14ac:dyDescent="0.25">
      <c r="A32" s="13"/>
      <c r="B32" s="44">
        <f>'נספח 1-כללי'!C31+'נספח 1-  אג"ח'!C31+'נספח 1- מניות'!C31</f>
        <v>0</v>
      </c>
    </row>
    <row r="33" spans="1:2" ht="15" x14ac:dyDescent="0.25">
      <c r="A33" s="13" t="s">
        <v>113</v>
      </c>
      <c r="B33" s="44">
        <f>'נספח 1-כללי'!C32+'נספח 1-  אג"ח'!C32+'נספח 1- מניות'!C32</f>
        <v>3238152.27</v>
      </c>
    </row>
    <row r="35" spans="1:2" ht="15" x14ac:dyDescent="0.25">
      <c r="A35" s="68" t="s">
        <v>219</v>
      </c>
      <c r="B35" s="70">
        <f>AVERAGE(B31,B33)</f>
        <v>3097131.0350000001</v>
      </c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rightToLeft="1" zoomScale="80" zoomScaleNormal="80" workbookViewId="0">
      <selection activeCell="A18" sqref="A18:B18"/>
    </sheetView>
  </sheetViews>
  <sheetFormatPr defaultRowHeight="14.25" x14ac:dyDescent="0.2"/>
  <cols>
    <col min="1" max="1" width="53.25" bestFit="1" customWidth="1"/>
    <col min="2" max="2" width="16.125" bestFit="1" customWidth="1"/>
    <col min="3" max="3" width="11.875" bestFit="1" customWidth="1"/>
    <col min="255" max="255" width="10.75" bestFit="1" customWidth="1"/>
    <col min="256" max="256" width="9" bestFit="1" customWidth="1"/>
    <col min="257" max="257" width="53.25" bestFit="1" customWidth="1"/>
    <col min="258" max="258" width="11.75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3.25" bestFit="1" customWidth="1"/>
    <col min="514" max="514" width="11.75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3.25" bestFit="1" customWidth="1"/>
    <col min="770" max="770" width="11.75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3.25" bestFit="1" customWidth="1"/>
    <col min="1026" max="1026" width="11.75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3.25" bestFit="1" customWidth="1"/>
    <col min="1282" max="1282" width="11.75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3.25" bestFit="1" customWidth="1"/>
    <col min="1538" max="1538" width="11.75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3.25" bestFit="1" customWidth="1"/>
    <col min="1794" max="1794" width="11.75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3.25" bestFit="1" customWidth="1"/>
    <col min="2050" max="2050" width="11.75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3.25" bestFit="1" customWidth="1"/>
    <col min="2306" max="2306" width="11.75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3.25" bestFit="1" customWidth="1"/>
    <col min="2562" max="2562" width="11.75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3.25" bestFit="1" customWidth="1"/>
    <col min="2818" max="2818" width="11.75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3.25" bestFit="1" customWidth="1"/>
    <col min="3074" max="3074" width="11.75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3.25" bestFit="1" customWidth="1"/>
    <col min="3330" max="3330" width="11.75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3.25" bestFit="1" customWidth="1"/>
    <col min="3586" max="3586" width="11.75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3.25" bestFit="1" customWidth="1"/>
    <col min="3842" max="3842" width="11.75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3.25" bestFit="1" customWidth="1"/>
    <col min="4098" max="4098" width="11.75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3.25" bestFit="1" customWidth="1"/>
    <col min="4354" max="4354" width="11.75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3.25" bestFit="1" customWidth="1"/>
    <col min="4610" max="4610" width="11.75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3.25" bestFit="1" customWidth="1"/>
    <col min="4866" max="4866" width="11.75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3.25" bestFit="1" customWidth="1"/>
    <col min="5122" max="5122" width="11.75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3.25" bestFit="1" customWidth="1"/>
    <col min="5378" max="5378" width="11.75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3.25" bestFit="1" customWidth="1"/>
    <col min="5634" max="5634" width="11.75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3.25" bestFit="1" customWidth="1"/>
    <col min="5890" max="5890" width="11.75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3.25" bestFit="1" customWidth="1"/>
    <col min="6146" max="6146" width="11.75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3.25" bestFit="1" customWidth="1"/>
    <col min="6402" max="6402" width="11.75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3.25" bestFit="1" customWidth="1"/>
    <col min="6658" max="6658" width="11.75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3.25" bestFit="1" customWidth="1"/>
    <col min="6914" max="6914" width="11.75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3.25" bestFit="1" customWidth="1"/>
    <col min="7170" max="7170" width="11.75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3.25" bestFit="1" customWidth="1"/>
    <col min="7426" max="7426" width="11.75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3.25" bestFit="1" customWidth="1"/>
    <col min="7682" max="7682" width="11.75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3.25" bestFit="1" customWidth="1"/>
    <col min="7938" max="7938" width="11.75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3.25" bestFit="1" customWidth="1"/>
    <col min="8194" max="8194" width="11.75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3.25" bestFit="1" customWidth="1"/>
    <col min="8450" max="8450" width="11.75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3.25" bestFit="1" customWidth="1"/>
    <col min="8706" max="8706" width="11.75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3.25" bestFit="1" customWidth="1"/>
    <col min="8962" max="8962" width="11.75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3.25" bestFit="1" customWidth="1"/>
    <col min="9218" max="9218" width="11.75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3.25" bestFit="1" customWidth="1"/>
    <col min="9474" max="9474" width="11.75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3.25" bestFit="1" customWidth="1"/>
    <col min="9730" max="9730" width="11.75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3.25" bestFit="1" customWidth="1"/>
    <col min="9986" max="9986" width="11.75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3.25" bestFit="1" customWidth="1"/>
    <col min="10242" max="10242" width="11.75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3.25" bestFit="1" customWidth="1"/>
    <col min="10498" max="10498" width="11.75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3.25" bestFit="1" customWidth="1"/>
    <col min="10754" max="10754" width="11.75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3.25" bestFit="1" customWidth="1"/>
    <col min="11010" max="11010" width="11.75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3.25" bestFit="1" customWidth="1"/>
    <col min="11266" max="11266" width="11.75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3.25" bestFit="1" customWidth="1"/>
    <col min="11522" max="11522" width="11.75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3.25" bestFit="1" customWidth="1"/>
    <col min="11778" max="11778" width="11.75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3.25" bestFit="1" customWidth="1"/>
    <col min="12034" max="12034" width="11.75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3.25" bestFit="1" customWidth="1"/>
    <col min="12290" max="12290" width="11.75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3.25" bestFit="1" customWidth="1"/>
    <col min="12546" max="12546" width="11.75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3.25" bestFit="1" customWidth="1"/>
    <col min="12802" max="12802" width="11.75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3.25" bestFit="1" customWidth="1"/>
    <col min="13058" max="13058" width="11.75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3.25" bestFit="1" customWidth="1"/>
    <col min="13314" max="13314" width="11.75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3.25" bestFit="1" customWidth="1"/>
    <col min="13570" max="13570" width="11.75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3.25" bestFit="1" customWidth="1"/>
    <col min="13826" max="13826" width="11.75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3.25" bestFit="1" customWidth="1"/>
    <col min="14082" max="14082" width="11.75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3.25" bestFit="1" customWidth="1"/>
    <col min="14338" max="14338" width="11.75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3.25" bestFit="1" customWidth="1"/>
    <col min="14594" max="14594" width="11.75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3.25" bestFit="1" customWidth="1"/>
    <col min="14850" max="14850" width="11.75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3.25" bestFit="1" customWidth="1"/>
    <col min="15106" max="15106" width="11.75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3.25" bestFit="1" customWidth="1"/>
    <col min="15362" max="15362" width="11.75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3.25" bestFit="1" customWidth="1"/>
    <col min="15618" max="15618" width="11.75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3.25" bestFit="1" customWidth="1"/>
    <col min="15874" max="15874" width="11.75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3.25" bestFit="1" customWidth="1"/>
    <col min="16130" max="16130" width="11.75" bestFit="1" customWidth="1"/>
    <col min="16131" max="16131" width="11.875" bestFit="1" customWidth="1"/>
  </cols>
  <sheetData>
    <row r="1" spans="1:11" ht="15" x14ac:dyDescent="0.25">
      <c r="A1" s="85" t="s">
        <v>235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s="50" customForma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11" x14ac:dyDescent="0.2">
      <c r="A3" t="s">
        <v>0</v>
      </c>
      <c r="B3" t="s">
        <v>1</v>
      </c>
      <c r="C3" t="s">
        <v>2</v>
      </c>
    </row>
    <row r="4" spans="1:11" ht="15" x14ac:dyDescent="0.25">
      <c r="A4" s="9" t="s">
        <v>3</v>
      </c>
    </row>
    <row r="5" spans="1:11" x14ac:dyDescent="0.2">
      <c r="A5" s="76" t="s">
        <v>191</v>
      </c>
      <c r="B5" s="77">
        <v>170.47702577144398</v>
      </c>
      <c r="C5" s="78">
        <f>B5/$B$134</f>
        <v>5.9745062365899904E-5</v>
      </c>
    </row>
    <row r="6" spans="1:11" s="56" customFormat="1" x14ac:dyDescent="0.2">
      <c r="A6" s="76" t="s">
        <v>226</v>
      </c>
      <c r="B6" s="77">
        <v>26.25</v>
      </c>
      <c r="C6" s="78">
        <f t="shared" ref="C6:C7" si="0">B6/$B$134</f>
        <v>9.1995263291810337E-6</v>
      </c>
    </row>
    <row r="7" spans="1:11" s="55" customFormat="1" x14ac:dyDescent="0.2">
      <c r="A7" s="76" t="s">
        <v>192</v>
      </c>
      <c r="B7" s="77">
        <v>54.481164741294279</v>
      </c>
      <c r="C7" s="78">
        <f t="shared" si="0"/>
        <v>1.9093367980266136E-5</v>
      </c>
    </row>
    <row r="8" spans="1:11" ht="15" x14ac:dyDescent="0.25">
      <c r="A8" s="28" t="s">
        <v>5</v>
      </c>
      <c r="B8" s="29">
        <f>SUM(B5:B7)</f>
        <v>251.20819051273827</v>
      </c>
      <c r="C8" s="31">
        <f>SUM(C5:C7)</f>
        <v>8.8037956675347066E-5</v>
      </c>
    </row>
    <row r="9" spans="1:11" ht="15" x14ac:dyDescent="0.25">
      <c r="A9" s="9" t="s">
        <v>6</v>
      </c>
      <c r="B9" s="14"/>
      <c r="C9" s="16"/>
    </row>
    <row r="10" spans="1:11" x14ac:dyDescent="0.2">
      <c r="A10" s="76" t="s">
        <v>204</v>
      </c>
      <c r="B10" s="77">
        <v>109.63524395476838</v>
      </c>
      <c r="C10" s="78">
        <f>B10/$B$134</f>
        <v>3.8422564318783901E-5</v>
      </c>
    </row>
    <row r="11" spans="1:11" s="56" customFormat="1" x14ac:dyDescent="0.2">
      <c r="A11" s="76" t="s">
        <v>193</v>
      </c>
      <c r="B11" s="77">
        <v>72.566228156403255</v>
      </c>
      <c r="C11" s="78">
        <f>B11/$B$134</f>
        <v>2.5431425772731041E-5</v>
      </c>
    </row>
    <row r="12" spans="1:11" s="56" customFormat="1" x14ac:dyDescent="0.2">
      <c r="A12" s="76" t="s">
        <v>194</v>
      </c>
      <c r="B12" s="77">
        <v>88.818061069346044</v>
      </c>
      <c r="C12" s="78">
        <f>B12/$B$134</f>
        <v>3.1127013002447916E-5</v>
      </c>
    </row>
    <row r="13" spans="1:11" s="56" customFormat="1" x14ac:dyDescent="0.2">
      <c r="A13" s="76" t="s">
        <v>196</v>
      </c>
      <c r="B13" s="77">
        <v>112.8814464</v>
      </c>
      <c r="C13" s="78">
        <f>B13/$B$134</f>
        <v>3.9560222408870001E-5</v>
      </c>
    </row>
    <row r="14" spans="1:11" s="56" customFormat="1" x14ac:dyDescent="0.2">
      <c r="A14" s="76" t="s">
        <v>225</v>
      </c>
      <c r="B14" s="77">
        <v>107.16584999999999</v>
      </c>
      <c r="C14" s="78">
        <f t="shared" ref="C14:C15" si="1">B14/$B$134</f>
        <v>3.755714509196439E-5</v>
      </c>
    </row>
    <row r="15" spans="1:11" s="56" customFormat="1" x14ac:dyDescent="0.2">
      <c r="A15" s="76" t="s">
        <v>195</v>
      </c>
      <c r="B15" s="77">
        <v>81.271230000000003</v>
      </c>
      <c r="C15" s="78">
        <f t="shared" si="1"/>
        <v>2.8482164578663905E-5</v>
      </c>
    </row>
    <row r="16" spans="1:11" s="56" customFormat="1" x14ac:dyDescent="0.2">
      <c r="A16" s="76" t="s">
        <v>224</v>
      </c>
      <c r="B16" s="77">
        <v>43.639339705177115</v>
      </c>
      <c r="C16" s="78">
        <f>B16/$B$134</f>
        <v>1.529376208022294E-5</v>
      </c>
    </row>
    <row r="17" spans="1:3" s="56" customFormat="1" x14ac:dyDescent="0.2">
      <c r="A17" s="76" t="s">
        <v>247</v>
      </c>
      <c r="B17" s="77">
        <v>4.0499039999999997</v>
      </c>
      <c r="C17" s="78">
        <f>B17/$B$134</f>
        <v>1.4193218468059268E-6</v>
      </c>
    </row>
    <row r="18" spans="1:3" s="56" customFormat="1" x14ac:dyDescent="0.2">
      <c r="A18" s="76" t="s">
        <v>248</v>
      </c>
      <c r="B18" s="77">
        <v>203.38748999999999</v>
      </c>
      <c r="C18" s="78">
        <f>B18/$B$134</f>
        <v>7.1278802639277868E-5</v>
      </c>
    </row>
    <row r="19" spans="1:3" ht="15" x14ac:dyDescent="0.25">
      <c r="A19" s="28" t="s">
        <v>8</v>
      </c>
      <c r="B19" s="29">
        <f>SUM(B10:B18)</f>
        <v>823.41479328569471</v>
      </c>
      <c r="C19" s="31">
        <f>SUM(C10:C18)</f>
        <v>2.8857242173976791E-4</v>
      </c>
    </row>
    <row r="20" spans="1:3" ht="15" x14ac:dyDescent="0.25">
      <c r="A20" s="9" t="s">
        <v>9</v>
      </c>
      <c r="B20" s="14"/>
      <c r="C20" s="16"/>
    </row>
    <row r="21" spans="1:3" x14ac:dyDescent="0.2">
      <c r="A21" s="10" t="s">
        <v>10</v>
      </c>
      <c r="B21" s="14">
        <v>0</v>
      </c>
      <c r="C21" s="16">
        <f>B21/$B$134</f>
        <v>0</v>
      </c>
    </row>
    <row r="22" spans="1:3" x14ac:dyDescent="0.2">
      <c r="A22" s="10" t="s">
        <v>11</v>
      </c>
      <c r="B22" s="14">
        <v>0</v>
      </c>
      <c r="C22" s="16">
        <f>B22/$B$134</f>
        <v>0</v>
      </c>
    </row>
    <row r="23" spans="1:3" x14ac:dyDescent="0.2">
      <c r="A23" s="10" t="s">
        <v>12</v>
      </c>
      <c r="B23" s="14">
        <v>0</v>
      </c>
      <c r="C23" s="16">
        <f>B23/$B$134</f>
        <v>0</v>
      </c>
    </row>
    <row r="24" spans="1:3" ht="15" x14ac:dyDescent="0.25">
      <c r="A24" s="28" t="s">
        <v>13</v>
      </c>
      <c r="B24" s="29">
        <f>SUM(B21:B23)</f>
        <v>0</v>
      </c>
      <c r="C24" s="31">
        <f>B24/$B$134</f>
        <v>0</v>
      </c>
    </row>
    <row r="25" spans="1:3" ht="15" x14ac:dyDescent="0.25">
      <c r="A25" s="9" t="s">
        <v>14</v>
      </c>
      <c r="B25" s="14"/>
      <c r="C25" s="16"/>
    </row>
    <row r="26" spans="1:3" x14ac:dyDescent="0.2">
      <c r="A26" s="10" t="s">
        <v>10</v>
      </c>
      <c r="B26" s="14">
        <v>0</v>
      </c>
      <c r="C26" s="16">
        <f>B26/$B$134</f>
        <v>0</v>
      </c>
    </row>
    <row r="27" spans="1:3" x14ac:dyDescent="0.2">
      <c r="A27" s="10" t="s">
        <v>11</v>
      </c>
      <c r="B27" s="14">
        <v>0</v>
      </c>
      <c r="C27" s="16">
        <f>B27/$B$134</f>
        <v>0</v>
      </c>
    </row>
    <row r="28" spans="1:3" x14ac:dyDescent="0.2">
      <c r="A28" s="10" t="s">
        <v>12</v>
      </c>
      <c r="B28" s="14">
        <v>0</v>
      </c>
      <c r="C28" s="16">
        <f>B28/$B$134</f>
        <v>0</v>
      </c>
    </row>
    <row r="29" spans="1:3" ht="15" x14ac:dyDescent="0.25">
      <c r="A29" s="28" t="s">
        <v>15</v>
      </c>
      <c r="B29" s="29">
        <f>SUM(B26:B28)</f>
        <v>0</v>
      </c>
      <c r="C29" s="31">
        <f>B29/$B$134</f>
        <v>0</v>
      </c>
    </row>
    <row r="30" spans="1:3" ht="15" x14ac:dyDescent="0.25">
      <c r="A30" s="9" t="s">
        <v>16</v>
      </c>
      <c r="B30" s="14"/>
      <c r="C30" s="16"/>
    </row>
    <row r="31" spans="1:3" ht="15" x14ac:dyDescent="0.25">
      <c r="A31" s="9" t="s">
        <v>17</v>
      </c>
      <c r="B31" s="14"/>
      <c r="C31" s="16"/>
    </row>
    <row r="32" spans="1:3" x14ac:dyDescent="0.2">
      <c r="A32" s="10" t="s">
        <v>18</v>
      </c>
      <c r="B32" s="14">
        <v>0</v>
      </c>
      <c r="C32" s="16">
        <f>B32/$B$134</f>
        <v>0</v>
      </c>
    </row>
    <row r="33" spans="1:3" ht="15" x14ac:dyDescent="0.25">
      <c r="A33" s="28" t="s">
        <v>19</v>
      </c>
      <c r="B33" s="29">
        <f>SUM(B32)</f>
        <v>0</v>
      </c>
      <c r="C33" s="31">
        <f>B33/$B$134</f>
        <v>0</v>
      </c>
    </row>
    <row r="34" spans="1:3" ht="15" x14ac:dyDescent="0.25">
      <c r="A34" s="9" t="s">
        <v>20</v>
      </c>
      <c r="B34" s="14"/>
      <c r="C34" s="16"/>
    </row>
    <row r="35" spans="1:3" x14ac:dyDescent="0.2">
      <c r="A35" s="67" t="s">
        <v>197</v>
      </c>
      <c r="B35" s="56">
        <v>2.66</v>
      </c>
      <c r="C35" s="16">
        <f t="shared" ref="C35:C44" si="2">B35/$B$134</f>
        <v>9.3221866802367807E-7</v>
      </c>
    </row>
    <row r="36" spans="1:3" x14ac:dyDescent="0.2">
      <c r="A36" s="67" t="s">
        <v>33</v>
      </c>
      <c r="B36" s="56">
        <v>13.2</v>
      </c>
      <c r="C36" s="16">
        <f t="shared" si="2"/>
        <v>4.6260475255310335E-6</v>
      </c>
    </row>
    <row r="37" spans="1:3" s="50" customFormat="1" x14ac:dyDescent="0.2">
      <c r="A37" s="67" t="s">
        <v>135</v>
      </c>
      <c r="B37" s="56">
        <v>21.64</v>
      </c>
      <c r="C37" s="16">
        <f t="shared" si="2"/>
        <v>7.5839142767039073E-6</v>
      </c>
    </row>
    <row r="38" spans="1:3" s="50" customFormat="1" x14ac:dyDescent="0.2">
      <c r="A38" s="67" t="s">
        <v>183</v>
      </c>
      <c r="B38" s="56">
        <v>12.89</v>
      </c>
      <c r="C38" s="16">
        <f t="shared" si="2"/>
        <v>4.5174055003102294E-6</v>
      </c>
    </row>
    <row r="39" spans="1:3" s="50" customFormat="1" x14ac:dyDescent="0.2">
      <c r="A39" s="67" t="s">
        <v>140</v>
      </c>
      <c r="B39" s="56">
        <v>11.54</v>
      </c>
      <c r="C39" s="16">
        <f t="shared" si="2"/>
        <v>4.0442870033809191E-6</v>
      </c>
    </row>
    <row r="40" spans="1:3" s="56" customFormat="1" x14ac:dyDescent="0.2">
      <c r="A40" s="67" t="s">
        <v>198</v>
      </c>
      <c r="B40" s="56">
        <v>21.73</v>
      </c>
      <c r="C40" s="16">
        <f t="shared" si="2"/>
        <v>7.615455509832528E-6</v>
      </c>
    </row>
    <row r="41" spans="1:3" s="56" customFormat="1" x14ac:dyDescent="0.2">
      <c r="A41" s="67" t="s">
        <v>141</v>
      </c>
      <c r="B41" s="56">
        <v>78.34</v>
      </c>
      <c r="C41" s="16">
        <f t="shared" si="2"/>
        <v>2.7454891147734942E-5</v>
      </c>
    </row>
    <row r="42" spans="1:3" s="56" customFormat="1" x14ac:dyDescent="0.2">
      <c r="A42" s="67" t="s">
        <v>142</v>
      </c>
      <c r="B42" s="56">
        <v>69.42</v>
      </c>
      <c r="C42" s="16">
        <f t="shared" si="2"/>
        <v>2.4328804486542756E-5</v>
      </c>
    </row>
    <row r="43" spans="1:3" s="56" customFormat="1" x14ac:dyDescent="0.2">
      <c r="A43" s="67" t="s">
        <v>143</v>
      </c>
      <c r="B43" s="56">
        <v>67.709999999999994</v>
      </c>
      <c r="C43" s="16">
        <f t="shared" si="2"/>
        <v>2.372952105709896E-5</v>
      </c>
    </row>
    <row r="44" spans="1:3" s="56" customFormat="1" x14ac:dyDescent="0.2">
      <c r="A44" s="72" t="s">
        <v>238</v>
      </c>
      <c r="B44" s="56">
        <v>4.7</v>
      </c>
      <c r="C44" s="16">
        <f t="shared" si="2"/>
        <v>1.6471532856057471E-6</v>
      </c>
    </row>
    <row r="45" spans="1:3" ht="15" x14ac:dyDescent="0.25">
      <c r="A45" s="28" t="s">
        <v>21</v>
      </c>
      <c r="B45" s="29">
        <f>SUM(B35:B44)</f>
        <v>303.83</v>
      </c>
      <c r="C45" s="31">
        <f>SUM(C35:C44)</f>
        <v>1.064796984607647E-4</v>
      </c>
    </row>
    <row r="46" spans="1:3" ht="15" x14ac:dyDescent="0.25">
      <c r="A46" s="9" t="s">
        <v>22</v>
      </c>
      <c r="B46" s="15">
        <f>SUM(B33,B45)</f>
        <v>303.83</v>
      </c>
      <c r="C46" s="17">
        <f>B46/$B$134</f>
        <v>1.064796984607647E-4</v>
      </c>
    </row>
    <row r="47" spans="1:3" ht="15" x14ac:dyDescent="0.25">
      <c r="A47" s="9" t="s">
        <v>23</v>
      </c>
      <c r="B47" s="14"/>
      <c r="C47" s="16"/>
    </row>
    <row r="48" spans="1:3" ht="15" x14ac:dyDescent="0.25">
      <c r="A48" s="9" t="s">
        <v>24</v>
      </c>
      <c r="B48" s="14"/>
      <c r="C48" s="16"/>
    </row>
    <row r="49" spans="1:3" x14ac:dyDescent="0.2">
      <c r="A49" s="67" t="s">
        <v>177</v>
      </c>
      <c r="B49" s="56">
        <v>21.48</v>
      </c>
      <c r="C49" s="16">
        <f t="shared" ref="C49:C57" si="3">B49/$B$134</f>
        <v>7.5278409733641374E-6</v>
      </c>
    </row>
    <row r="50" spans="1:3" x14ac:dyDescent="0.2">
      <c r="A50" s="67" t="s">
        <v>25</v>
      </c>
      <c r="B50" s="56">
        <v>5.43</v>
      </c>
      <c r="C50" s="16">
        <f t="shared" si="3"/>
        <v>1.9029877320934481E-6</v>
      </c>
    </row>
    <row r="51" spans="1:3" x14ac:dyDescent="0.2">
      <c r="A51" s="67" t="s">
        <v>239</v>
      </c>
      <c r="B51" s="56">
        <v>420.17</v>
      </c>
      <c r="C51" s="16">
        <f t="shared" si="3"/>
        <v>1.4725199915169505E-4</v>
      </c>
    </row>
    <row r="52" spans="1:3" x14ac:dyDescent="0.2">
      <c r="A52" s="67" t="s">
        <v>178</v>
      </c>
      <c r="B52" s="56">
        <v>237.52</v>
      </c>
      <c r="C52" s="16">
        <f t="shared" si="3"/>
        <v>8.3240818807888729E-5</v>
      </c>
    </row>
    <row r="53" spans="1:3" s="56" customFormat="1" x14ac:dyDescent="0.2">
      <c r="A53" s="67" t="s">
        <v>179</v>
      </c>
      <c r="B53" s="56">
        <v>53.35</v>
      </c>
      <c r="C53" s="16">
        <f t="shared" si="3"/>
        <v>1.8696942082354596E-5</v>
      </c>
    </row>
    <row r="54" spans="1:3" s="56" customFormat="1" x14ac:dyDescent="0.2">
      <c r="A54" s="67" t="s">
        <v>180</v>
      </c>
      <c r="B54" s="56">
        <v>149.44</v>
      </c>
      <c r="C54" s="16">
        <f t="shared" si="3"/>
        <v>5.2372465319345283E-5</v>
      </c>
    </row>
    <row r="55" spans="1:3" s="56" customFormat="1" x14ac:dyDescent="0.2">
      <c r="A55" s="67" t="s">
        <v>184</v>
      </c>
      <c r="B55" s="56">
        <v>29.61</v>
      </c>
      <c r="C55" s="16">
        <f t="shared" si="3"/>
        <v>1.0377065699316205E-5</v>
      </c>
    </row>
    <row r="56" spans="1:3" s="56" customFormat="1" x14ac:dyDescent="0.2">
      <c r="A56" s="67" t="s">
        <v>181</v>
      </c>
      <c r="B56" s="56">
        <v>47.35</v>
      </c>
      <c r="C56" s="16">
        <f t="shared" si="3"/>
        <v>1.6594193207113219E-5</v>
      </c>
    </row>
    <row r="57" spans="1:3" s="56" customFormat="1" x14ac:dyDescent="0.2">
      <c r="A57" s="67" t="s">
        <v>27</v>
      </c>
      <c r="B57" s="56">
        <v>682.31</v>
      </c>
      <c r="C57" s="16">
        <f t="shared" si="3"/>
        <v>2.3912109751099086E-4</v>
      </c>
    </row>
    <row r="58" spans="1:3" ht="15" x14ac:dyDescent="0.25">
      <c r="A58" s="28" t="s">
        <v>28</v>
      </c>
      <c r="B58" s="29">
        <f>SUM(B49:B57)</f>
        <v>1646.66</v>
      </c>
      <c r="C58" s="31">
        <f>SUM(C49:C57)</f>
        <v>5.7708541048416149E-4</v>
      </c>
    </row>
    <row r="59" spans="1:3" ht="15" x14ac:dyDescent="0.25">
      <c r="A59" s="9" t="s">
        <v>29</v>
      </c>
      <c r="B59" s="14"/>
      <c r="C59" s="16"/>
    </row>
    <row r="60" spans="1:3" x14ac:dyDescent="0.2">
      <c r="A60" s="67" t="s">
        <v>205</v>
      </c>
      <c r="B60" s="56">
        <v>11.72</v>
      </c>
      <c r="C60" s="16">
        <f t="shared" ref="C60:C91" si="4">B60/$B$134</f>
        <v>4.1073694696381605E-6</v>
      </c>
    </row>
    <row r="61" spans="1:3" x14ac:dyDescent="0.2">
      <c r="A61" s="67" t="s">
        <v>220</v>
      </c>
      <c r="B61" s="56">
        <v>1.39</v>
      </c>
      <c r="C61" s="16">
        <f t="shared" si="4"/>
        <v>4.8713682276425275E-7</v>
      </c>
    </row>
    <row r="62" spans="1:3" x14ac:dyDescent="0.2">
      <c r="A62" s="67" t="s">
        <v>30</v>
      </c>
      <c r="B62" s="56">
        <v>5.71</v>
      </c>
      <c r="C62" s="16">
        <f t="shared" si="4"/>
        <v>2.0011160129380456E-6</v>
      </c>
    </row>
    <row r="63" spans="1:3" x14ac:dyDescent="0.2">
      <c r="A63" s="67" t="s">
        <v>31</v>
      </c>
      <c r="B63" s="56">
        <v>5.36</v>
      </c>
      <c r="C63" s="16">
        <f t="shared" si="4"/>
        <v>1.8784556618822988E-6</v>
      </c>
    </row>
    <row r="64" spans="1:3" x14ac:dyDescent="0.2">
      <c r="A64" s="67" t="s">
        <v>32</v>
      </c>
      <c r="B64" s="56">
        <v>12.46</v>
      </c>
      <c r="C64" s="16">
        <f t="shared" si="4"/>
        <v>4.3667084975845974E-6</v>
      </c>
    </row>
    <row r="65" spans="1:3" x14ac:dyDescent="0.2">
      <c r="A65" s="67" t="s">
        <v>34</v>
      </c>
      <c r="B65" s="56">
        <v>2.99</v>
      </c>
      <c r="C65" s="16">
        <f t="shared" si="4"/>
        <v>1.0478698561619541E-6</v>
      </c>
    </row>
    <row r="66" spans="1:3" x14ac:dyDescent="0.2">
      <c r="A66" s="67" t="s">
        <v>35</v>
      </c>
      <c r="B66" s="56">
        <v>5.0599999999999996</v>
      </c>
      <c r="C66" s="16">
        <f t="shared" si="4"/>
        <v>1.7733182181202296E-6</v>
      </c>
    </row>
    <row r="67" spans="1:3" x14ac:dyDescent="0.2">
      <c r="A67" s="67" t="s">
        <v>36</v>
      </c>
      <c r="B67" s="56">
        <v>2.29</v>
      </c>
      <c r="C67" s="16">
        <f t="shared" si="4"/>
        <v>8.0254915405045971E-7</v>
      </c>
    </row>
    <row r="68" spans="1:3" x14ac:dyDescent="0.2">
      <c r="A68" s="67" t="s">
        <v>240</v>
      </c>
      <c r="B68" s="56">
        <v>0.32</v>
      </c>
      <c r="C68" s="16">
        <f t="shared" si="4"/>
        <v>1.1214660667954022E-7</v>
      </c>
    </row>
    <row r="69" spans="1:3" x14ac:dyDescent="0.2">
      <c r="A69" s="67" t="s">
        <v>37</v>
      </c>
      <c r="B69" s="56">
        <v>54.25</v>
      </c>
      <c r="C69" s="16">
        <f t="shared" si="4"/>
        <v>1.9012354413640803E-5</v>
      </c>
    </row>
    <row r="70" spans="1:3" x14ac:dyDescent="0.2">
      <c r="A70" s="67" t="s">
        <v>123</v>
      </c>
      <c r="B70" s="56">
        <v>0.85</v>
      </c>
      <c r="C70" s="16">
        <f t="shared" si="4"/>
        <v>2.978894239925287E-7</v>
      </c>
    </row>
    <row r="71" spans="1:3" x14ac:dyDescent="0.2">
      <c r="A71" s="67" t="s">
        <v>124</v>
      </c>
      <c r="B71" s="56">
        <v>6.07</v>
      </c>
      <c r="C71" s="16">
        <f t="shared" si="4"/>
        <v>2.1272809454525288E-6</v>
      </c>
    </row>
    <row r="72" spans="1:3" x14ac:dyDescent="0.2">
      <c r="A72" s="67" t="s">
        <v>38</v>
      </c>
      <c r="B72" s="56">
        <v>6.67</v>
      </c>
      <c r="C72" s="16">
        <f t="shared" si="4"/>
        <v>2.3375558329766664E-6</v>
      </c>
    </row>
    <row r="73" spans="1:3" x14ac:dyDescent="0.2">
      <c r="A73" s="67" t="s">
        <v>201</v>
      </c>
      <c r="B73" s="56">
        <v>8.98</v>
      </c>
      <c r="C73" s="16">
        <f t="shared" si="4"/>
        <v>3.1471141499445975E-6</v>
      </c>
    </row>
    <row r="74" spans="1:3" x14ac:dyDescent="0.2">
      <c r="A74" s="67" t="s">
        <v>144</v>
      </c>
      <c r="B74" s="56">
        <v>12.97</v>
      </c>
      <c r="C74" s="16">
        <f t="shared" si="4"/>
        <v>4.5454421519801144E-6</v>
      </c>
    </row>
    <row r="75" spans="1:3" x14ac:dyDescent="0.2">
      <c r="A75" s="67" t="s">
        <v>145</v>
      </c>
      <c r="B75" s="56">
        <v>13.02</v>
      </c>
      <c r="C75" s="16">
        <f t="shared" si="4"/>
        <v>4.5629650592737921E-6</v>
      </c>
    </row>
    <row r="76" spans="1:3" x14ac:dyDescent="0.2">
      <c r="A76" s="67" t="s">
        <v>39</v>
      </c>
      <c r="B76" s="56">
        <v>40.67</v>
      </c>
      <c r="C76" s="16">
        <f t="shared" si="4"/>
        <v>1.4253132792677815E-5</v>
      </c>
    </row>
    <row r="77" spans="1:3" x14ac:dyDescent="0.2">
      <c r="A77" s="67" t="s">
        <v>136</v>
      </c>
      <c r="B77" s="56">
        <v>0.4</v>
      </c>
      <c r="C77" s="16">
        <f t="shared" si="4"/>
        <v>1.4018325834942527E-7</v>
      </c>
    </row>
    <row r="78" spans="1:3" x14ac:dyDescent="0.2">
      <c r="A78" s="67" t="s">
        <v>146</v>
      </c>
      <c r="B78" s="56">
        <v>12.6</v>
      </c>
      <c r="C78" s="16">
        <f t="shared" si="4"/>
        <v>4.4157726380068959E-6</v>
      </c>
    </row>
    <row r="79" spans="1:3" x14ac:dyDescent="0.2">
      <c r="A79" s="67" t="s">
        <v>147</v>
      </c>
      <c r="B79" s="56">
        <v>12.28</v>
      </c>
      <c r="C79" s="16">
        <f t="shared" si="4"/>
        <v>4.3036260313273552E-6</v>
      </c>
    </row>
    <row r="80" spans="1:3" x14ac:dyDescent="0.2">
      <c r="A80" s="67" t="s">
        <v>206</v>
      </c>
      <c r="B80" s="56">
        <v>11.88</v>
      </c>
      <c r="C80" s="16">
        <f t="shared" si="4"/>
        <v>4.1634427729779313E-6</v>
      </c>
    </row>
    <row r="81" spans="1:3" x14ac:dyDescent="0.2">
      <c r="A81" s="67" t="s">
        <v>148</v>
      </c>
      <c r="B81" s="56">
        <v>6.4</v>
      </c>
      <c r="C81" s="16">
        <f t="shared" si="4"/>
        <v>2.2429321335908044E-6</v>
      </c>
    </row>
    <row r="82" spans="1:3" x14ac:dyDescent="0.2">
      <c r="A82" s="67" t="s">
        <v>40</v>
      </c>
      <c r="B82" s="56">
        <v>19.37</v>
      </c>
      <c r="C82" s="16">
        <f t="shared" si="4"/>
        <v>6.7883742855709187E-6</v>
      </c>
    </row>
    <row r="83" spans="1:3" x14ac:dyDescent="0.2">
      <c r="A83" s="67" t="s">
        <v>149</v>
      </c>
      <c r="B83" s="56">
        <v>7.35</v>
      </c>
      <c r="C83" s="16">
        <f t="shared" si="4"/>
        <v>2.5758673721706894E-6</v>
      </c>
    </row>
    <row r="84" spans="1:3" x14ac:dyDescent="0.2">
      <c r="A84" s="67" t="s">
        <v>132</v>
      </c>
      <c r="B84" s="56">
        <v>17.37</v>
      </c>
      <c r="C84" s="16">
        <f t="shared" si="4"/>
        <v>6.087457993823793E-6</v>
      </c>
    </row>
    <row r="85" spans="1:3" x14ac:dyDescent="0.2">
      <c r="A85" s="67" t="s">
        <v>207</v>
      </c>
      <c r="B85" s="56">
        <v>1.57</v>
      </c>
      <c r="C85" s="16">
        <f t="shared" si="4"/>
        <v>5.5021928902149423E-7</v>
      </c>
    </row>
    <row r="86" spans="1:3" x14ac:dyDescent="0.2">
      <c r="A86" s="67" t="s">
        <v>133</v>
      </c>
      <c r="B86" s="56">
        <v>4.07</v>
      </c>
      <c r="C86" s="16">
        <f t="shared" si="4"/>
        <v>1.4263646537054023E-6</v>
      </c>
    </row>
    <row r="87" spans="1:3" x14ac:dyDescent="0.2">
      <c r="A87" s="67" t="s">
        <v>125</v>
      </c>
      <c r="B87" s="56">
        <v>17.73</v>
      </c>
      <c r="C87" s="16">
        <f t="shared" si="4"/>
        <v>6.2136229263382749E-6</v>
      </c>
    </row>
    <row r="88" spans="1:3" x14ac:dyDescent="0.2">
      <c r="A88" s="67" t="s">
        <v>126</v>
      </c>
      <c r="B88" s="56">
        <v>31.63</v>
      </c>
      <c r="C88" s="16">
        <f t="shared" si="4"/>
        <v>1.1084991153980803E-5</v>
      </c>
    </row>
    <row r="89" spans="1:3" x14ac:dyDescent="0.2">
      <c r="A89" s="67" t="s">
        <v>127</v>
      </c>
      <c r="B89" s="56">
        <v>0.5</v>
      </c>
      <c r="C89" s="16">
        <f t="shared" si="4"/>
        <v>1.7522907293678158E-7</v>
      </c>
    </row>
    <row r="90" spans="1:3" x14ac:dyDescent="0.2">
      <c r="A90" s="67" t="s">
        <v>241</v>
      </c>
      <c r="B90" s="56">
        <v>0.3</v>
      </c>
      <c r="C90" s="16">
        <f t="shared" si="4"/>
        <v>1.0513744376206895E-7</v>
      </c>
    </row>
    <row r="91" spans="1:3" x14ac:dyDescent="0.2">
      <c r="A91" s="67" t="s">
        <v>134</v>
      </c>
      <c r="B91" s="56">
        <v>3.25</v>
      </c>
      <c r="C91" s="16">
        <f t="shared" si="4"/>
        <v>1.1389889740890804E-6</v>
      </c>
    </row>
    <row r="92" spans="1:3" x14ac:dyDescent="0.2">
      <c r="A92" s="67" t="s">
        <v>150</v>
      </c>
      <c r="B92" s="56">
        <v>1.08</v>
      </c>
      <c r="C92" s="16">
        <f t="shared" ref="C92:C134" si="5">B92/$B$134</f>
        <v>3.7849479754344827E-7</v>
      </c>
    </row>
    <row r="93" spans="1:3" x14ac:dyDescent="0.2">
      <c r="A93" s="67" t="s">
        <v>137</v>
      </c>
      <c r="B93" s="56">
        <v>1.61</v>
      </c>
      <c r="C93" s="16">
        <f t="shared" si="5"/>
        <v>5.6423761485643671E-7</v>
      </c>
    </row>
    <row r="94" spans="1:3" x14ac:dyDescent="0.2">
      <c r="A94" s="67" t="s">
        <v>138</v>
      </c>
      <c r="B94" s="56">
        <v>6.93</v>
      </c>
      <c r="C94" s="16">
        <f t="shared" si="5"/>
        <v>2.4286749509037927E-6</v>
      </c>
    </row>
    <row r="95" spans="1:3" x14ac:dyDescent="0.2">
      <c r="A95" s="67" t="s">
        <v>139</v>
      </c>
      <c r="B95" s="56">
        <v>2.95</v>
      </c>
      <c r="C95" s="16">
        <f t="shared" si="5"/>
        <v>1.0338515303270114E-6</v>
      </c>
    </row>
    <row r="96" spans="1:3" x14ac:dyDescent="0.2">
      <c r="A96" s="67" t="s">
        <v>151</v>
      </c>
      <c r="B96" s="56">
        <v>5.24</v>
      </c>
      <c r="C96" s="16">
        <f t="shared" si="5"/>
        <v>1.8364006843774712E-6</v>
      </c>
    </row>
    <row r="97" spans="1:3" x14ac:dyDescent="0.2">
      <c r="A97" s="67" t="s">
        <v>185</v>
      </c>
      <c r="B97" s="56">
        <v>1.74</v>
      </c>
      <c r="C97" s="16">
        <f t="shared" si="5"/>
        <v>6.0979717381999998E-7</v>
      </c>
    </row>
    <row r="98" spans="1:3" x14ac:dyDescent="0.2">
      <c r="A98" s="67" t="s">
        <v>221</v>
      </c>
      <c r="B98" s="56">
        <v>6.65</v>
      </c>
      <c r="C98" s="16">
        <f t="shared" si="5"/>
        <v>2.3305466700591954E-6</v>
      </c>
    </row>
    <row r="99" spans="1:3" x14ac:dyDescent="0.2">
      <c r="A99" s="67" t="s">
        <v>186</v>
      </c>
      <c r="B99" s="56">
        <v>3.14</v>
      </c>
      <c r="C99" s="16">
        <f t="shared" si="5"/>
        <v>1.1004385780429885E-6</v>
      </c>
    </row>
    <row r="100" spans="1:3" x14ac:dyDescent="0.2">
      <c r="A100" s="67" t="s">
        <v>182</v>
      </c>
      <c r="B100" s="56">
        <v>5.32</v>
      </c>
      <c r="C100" s="16">
        <f t="shared" si="5"/>
        <v>1.8644373360473561E-6</v>
      </c>
    </row>
    <row r="101" spans="1:3" x14ac:dyDescent="0.2">
      <c r="A101" s="67" t="s">
        <v>208</v>
      </c>
      <c r="B101" s="56">
        <v>1.51</v>
      </c>
      <c r="C101" s="16">
        <f t="shared" si="5"/>
        <v>5.291918002690804E-7</v>
      </c>
    </row>
    <row r="102" spans="1:3" x14ac:dyDescent="0.2">
      <c r="A102" s="67" t="s">
        <v>209</v>
      </c>
      <c r="B102" s="56">
        <v>3.5</v>
      </c>
      <c r="C102" s="16">
        <f t="shared" si="5"/>
        <v>1.2266035105574712E-6</v>
      </c>
    </row>
    <row r="103" spans="1:3" x14ac:dyDescent="0.2">
      <c r="A103" s="67" t="s">
        <v>210</v>
      </c>
      <c r="B103" s="56">
        <v>4.96</v>
      </c>
      <c r="C103" s="16">
        <f t="shared" si="5"/>
        <v>1.7382724035328734E-6</v>
      </c>
    </row>
    <row r="104" spans="1:3" x14ac:dyDescent="0.2">
      <c r="A104" s="67" t="s">
        <v>211</v>
      </c>
      <c r="B104" s="56">
        <v>8.09</v>
      </c>
      <c r="C104" s="16">
        <f t="shared" si="5"/>
        <v>2.8352064001171259E-6</v>
      </c>
    </row>
    <row r="105" spans="1:3" x14ac:dyDescent="0.2">
      <c r="A105" s="67" t="s">
        <v>242</v>
      </c>
      <c r="B105" s="56">
        <v>0.19</v>
      </c>
      <c r="C105" s="16">
        <f t="shared" si="5"/>
        <v>6.6587047715977003E-8</v>
      </c>
    </row>
    <row r="106" spans="1:3" x14ac:dyDescent="0.2">
      <c r="A106" s="67" t="s">
        <v>243</v>
      </c>
      <c r="B106" s="56">
        <v>0.63</v>
      </c>
      <c r="C106" s="16">
        <f t="shared" si="5"/>
        <v>2.2078863190034479E-7</v>
      </c>
    </row>
    <row r="107" spans="1:3" x14ac:dyDescent="0.2">
      <c r="A107" s="67" t="s">
        <v>120</v>
      </c>
      <c r="B107" s="56">
        <v>0.56999999999999995</v>
      </c>
      <c r="C107" s="16">
        <f t="shared" si="5"/>
        <v>1.99761143147931E-7</v>
      </c>
    </row>
    <row r="108" spans="1:3" x14ac:dyDescent="0.2">
      <c r="A108" s="67" t="s">
        <v>41</v>
      </c>
      <c r="B108" s="56">
        <v>65.62</v>
      </c>
      <c r="C108" s="16">
        <f t="shared" si="5"/>
        <v>2.2997063532223218E-5</v>
      </c>
    </row>
    <row r="109" spans="1:3" x14ac:dyDescent="0.2">
      <c r="A109" s="67" t="s">
        <v>42</v>
      </c>
      <c r="B109" s="56">
        <v>7.19</v>
      </c>
      <c r="C109" s="16">
        <f t="shared" si="5"/>
        <v>2.5197940688309195E-6</v>
      </c>
    </row>
    <row r="110" spans="1:3" x14ac:dyDescent="0.2">
      <c r="A110" s="67" t="s">
        <v>43</v>
      </c>
      <c r="B110" s="56">
        <v>11.39</v>
      </c>
      <c r="C110" s="16">
        <f t="shared" si="5"/>
        <v>3.9917182814998849E-6</v>
      </c>
    </row>
    <row r="111" spans="1:3" x14ac:dyDescent="0.2">
      <c r="A111" s="67" t="s">
        <v>44</v>
      </c>
      <c r="B111" s="56">
        <v>13.41</v>
      </c>
      <c r="C111" s="16">
        <f t="shared" si="5"/>
        <v>4.6996437361644821E-6</v>
      </c>
    </row>
    <row r="112" spans="1:3" x14ac:dyDescent="0.2">
      <c r="A112" s="67" t="s">
        <v>121</v>
      </c>
      <c r="B112" s="56">
        <v>4.82</v>
      </c>
      <c r="C112" s="16">
        <f t="shared" si="5"/>
        <v>1.6892082631105747E-6</v>
      </c>
    </row>
    <row r="113" spans="1:3" s="50" customFormat="1" x14ac:dyDescent="0.2">
      <c r="A113" s="67" t="s">
        <v>122</v>
      </c>
      <c r="B113" s="56">
        <v>3.72</v>
      </c>
      <c r="C113" s="16">
        <f t="shared" si="5"/>
        <v>1.303704302649655E-6</v>
      </c>
    </row>
    <row r="114" spans="1:3" s="56" customFormat="1" x14ac:dyDescent="0.2">
      <c r="A114" s="67" t="s">
        <v>212</v>
      </c>
      <c r="B114" s="56">
        <v>0.59</v>
      </c>
      <c r="C114" s="16">
        <f t="shared" si="5"/>
        <v>2.0677030606540226E-7</v>
      </c>
    </row>
    <row r="115" spans="1:3" s="56" customFormat="1" x14ac:dyDescent="0.2">
      <c r="A115" s="67" t="s">
        <v>45</v>
      </c>
      <c r="B115" s="56">
        <v>9.89</v>
      </c>
      <c r="C115" s="16">
        <f t="shared" si="5"/>
        <v>3.46603106268954E-6</v>
      </c>
    </row>
    <row r="116" spans="1:3" s="56" customFormat="1" x14ac:dyDescent="0.2">
      <c r="A116" s="67" t="s">
        <v>213</v>
      </c>
      <c r="B116" s="56">
        <v>0.15</v>
      </c>
      <c r="C116" s="16">
        <f t="shared" si="5"/>
        <v>5.2568721881034477E-8</v>
      </c>
    </row>
    <row r="117" spans="1:3" s="56" customFormat="1" x14ac:dyDescent="0.2">
      <c r="A117" s="69" t="s">
        <v>46</v>
      </c>
      <c r="B117" s="56">
        <v>6.55</v>
      </c>
      <c r="C117" s="16">
        <f t="shared" si="5"/>
        <v>2.2955008554718386E-6</v>
      </c>
    </row>
    <row r="118" spans="1:3" s="56" customFormat="1" x14ac:dyDescent="0.2">
      <c r="A118" s="69" t="s">
        <v>47</v>
      </c>
      <c r="B118" s="56">
        <v>0.46</v>
      </c>
      <c r="C118" s="16">
        <f t="shared" si="5"/>
        <v>1.6121074710183907E-7</v>
      </c>
    </row>
    <row r="119" spans="1:3" s="56" customFormat="1" x14ac:dyDescent="0.2">
      <c r="A119" s="67" t="s">
        <v>199</v>
      </c>
      <c r="B119" s="56">
        <v>17.600000000000001</v>
      </c>
      <c r="C119" s="16">
        <f t="shared" si="5"/>
        <v>6.1680633673747122E-6</v>
      </c>
    </row>
    <row r="120" spans="1:3" s="56" customFormat="1" x14ac:dyDescent="0.2">
      <c r="A120" s="67" t="s">
        <v>48</v>
      </c>
      <c r="B120" s="56">
        <v>31.49</v>
      </c>
      <c r="C120" s="16">
        <f t="shared" si="5"/>
        <v>1.1035927013558503E-5</v>
      </c>
    </row>
    <row r="121" spans="1:3" s="56" customFormat="1" x14ac:dyDescent="0.2">
      <c r="A121" s="67" t="s">
        <v>187</v>
      </c>
      <c r="B121" s="56">
        <v>6.26</v>
      </c>
      <c r="C121" s="16">
        <f t="shared" si="5"/>
        <v>2.1938679931685055E-6</v>
      </c>
    </row>
    <row r="122" spans="1:3" s="56" customFormat="1" x14ac:dyDescent="0.2">
      <c r="A122" s="67" t="s">
        <v>49</v>
      </c>
      <c r="B122" s="56">
        <v>4.24</v>
      </c>
      <c r="C122" s="16">
        <f t="shared" si="5"/>
        <v>1.4859425385039079E-6</v>
      </c>
    </row>
    <row r="123" spans="1:3" s="56" customFormat="1" x14ac:dyDescent="0.2">
      <c r="A123" s="67" t="s">
        <v>244</v>
      </c>
      <c r="B123" s="56">
        <v>4.24</v>
      </c>
      <c r="C123" s="16">
        <f t="shared" si="5"/>
        <v>1.4859425385039079E-6</v>
      </c>
    </row>
    <row r="124" spans="1:3" s="56" customFormat="1" x14ac:dyDescent="0.2">
      <c r="A124" s="72" t="s">
        <v>50</v>
      </c>
      <c r="B124" s="56">
        <v>39.17</v>
      </c>
      <c r="C124" s="16">
        <f t="shared" si="5"/>
        <v>1.3727445573867471E-5</v>
      </c>
    </row>
    <row r="125" spans="1:3" s="56" customFormat="1" x14ac:dyDescent="0.2">
      <c r="A125" s="72" t="s">
        <v>51</v>
      </c>
      <c r="B125" s="56">
        <v>9.0399999999999991</v>
      </c>
      <c r="C125" s="16">
        <f t="shared" si="5"/>
        <v>3.168141638697011E-6</v>
      </c>
    </row>
    <row r="126" spans="1:3" s="56" customFormat="1" x14ac:dyDescent="0.2">
      <c r="A126" s="72" t="s">
        <v>52</v>
      </c>
      <c r="B126" s="56">
        <v>29</v>
      </c>
      <c r="C126" s="16">
        <f t="shared" si="5"/>
        <v>1.0163286230333332E-5</v>
      </c>
    </row>
    <row r="127" spans="1:3" s="56" customFormat="1" x14ac:dyDescent="0.2">
      <c r="A127" s="72" t="s">
        <v>114</v>
      </c>
      <c r="B127" s="56">
        <v>26.69</v>
      </c>
      <c r="C127" s="16">
        <f t="shared" si="5"/>
        <v>9.3537279133654022E-6</v>
      </c>
    </row>
    <row r="128" spans="1:3" s="56" customFormat="1" x14ac:dyDescent="0.2">
      <c r="A128" s="72" t="s">
        <v>129</v>
      </c>
      <c r="B128" s="56">
        <v>7.83</v>
      </c>
      <c r="C128" s="16">
        <f t="shared" si="5"/>
        <v>2.7440872821899996E-6</v>
      </c>
    </row>
    <row r="129" spans="1:3" s="56" customFormat="1" x14ac:dyDescent="0.2">
      <c r="A129" s="72" t="s">
        <v>152</v>
      </c>
      <c r="B129" s="56">
        <v>3.89</v>
      </c>
      <c r="C129" s="16">
        <f t="shared" si="5"/>
        <v>1.3632821874481609E-6</v>
      </c>
    </row>
    <row r="130" spans="1:3" s="56" customFormat="1" x14ac:dyDescent="0.2">
      <c r="A130" s="72" t="s">
        <v>245</v>
      </c>
      <c r="B130" s="56">
        <v>0.63</v>
      </c>
      <c r="C130" s="16">
        <f t="shared" si="5"/>
        <v>2.2078863190034479E-7</v>
      </c>
    </row>
    <row r="131" spans="1:3" ht="15" x14ac:dyDescent="0.25">
      <c r="A131" s="28" t="s">
        <v>53</v>
      </c>
      <c r="B131" s="29">
        <f>SUM(B60:B130)</f>
        <v>695.46</v>
      </c>
      <c r="C131" s="31">
        <f>SUM(C60:C130)</f>
        <v>2.4372962212922827E-4</v>
      </c>
    </row>
    <row r="132" spans="1:3" ht="15" x14ac:dyDescent="0.25">
      <c r="A132" s="7" t="s">
        <v>54</v>
      </c>
      <c r="B132" s="33">
        <f>B58+B131</f>
        <v>2342.12</v>
      </c>
      <c r="C132" s="34">
        <f t="shared" si="5"/>
        <v>8.2081503261338977E-4</v>
      </c>
    </row>
    <row r="133" spans="1:3" ht="15" x14ac:dyDescent="0.25">
      <c r="A133" s="24" t="s">
        <v>115</v>
      </c>
      <c r="B133" s="15">
        <f>B8+B19+B24+B29+B46+B132</f>
        <v>3720.5729837984327</v>
      </c>
      <c r="C133" s="17">
        <f t="shared" si="5"/>
        <v>1.3039051094892694E-3</v>
      </c>
    </row>
    <row r="134" spans="1:3" ht="15" x14ac:dyDescent="0.25">
      <c r="A134" s="9" t="s">
        <v>56</v>
      </c>
      <c r="B134" s="15">
        <v>2853407.78</v>
      </c>
      <c r="C134" s="17">
        <f t="shared" si="5"/>
        <v>1</v>
      </c>
    </row>
  </sheetData>
  <mergeCells count="1">
    <mergeCell ref="A1:K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rightToLeft="1" zoomScale="80" zoomScaleNormal="80" workbookViewId="0">
      <selection activeCell="A10" sqref="A10"/>
    </sheetView>
  </sheetViews>
  <sheetFormatPr defaultRowHeight="14.25" x14ac:dyDescent="0.2"/>
  <cols>
    <col min="1" max="1" width="53.25" bestFit="1" customWidth="1"/>
    <col min="2" max="2" width="10.625" bestFit="1" customWidth="1"/>
    <col min="3" max="3" width="11.875" bestFit="1" customWidth="1"/>
    <col min="255" max="255" width="10.75" bestFit="1" customWidth="1"/>
    <col min="256" max="256" width="9" bestFit="1" customWidth="1"/>
    <col min="257" max="257" width="53.25" bestFit="1" customWidth="1"/>
    <col min="258" max="258" width="8.875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3.25" bestFit="1" customWidth="1"/>
    <col min="514" max="514" width="8.875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3.25" bestFit="1" customWidth="1"/>
    <col min="770" max="770" width="8.875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3.25" bestFit="1" customWidth="1"/>
    <col min="1026" max="1026" width="8.875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3.25" bestFit="1" customWidth="1"/>
    <col min="1282" max="1282" width="8.875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3.25" bestFit="1" customWidth="1"/>
    <col min="1538" max="1538" width="8.875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3.25" bestFit="1" customWidth="1"/>
    <col min="1794" max="1794" width="8.875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3.25" bestFit="1" customWidth="1"/>
    <col min="2050" max="2050" width="8.875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3.25" bestFit="1" customWidth="1"/>
    <col min="2306" max="2306" width="8.875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3.25" bestFit="1" customWidth="1"/>
    <col min="2562" max="2562" width="8.875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3.25" bestFit="1" customWidth="1"/>
    <col min="2818" max="2818" width="8.875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3.25" bestFit="1" customWidth="1"/>
    <col min="3074" max="3074" width="8.875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3.25" bestFit="1" customWidth="1"/>
    <col min="3330" max="3330" width="8.875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3.25" bestFit="1" customWidth="1"/>
    <col min="3586" max="3586" width="8.875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3.25" bestFit="1" customWidth="1"/>
    <col min="3842" max="3842" width="8.875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3.25" bestFit="1" customWidth="1"/>
    <col min="4098" max="4098" width="8.875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3.25" bestFit="1" customWidth="1"/>
    <col min="4354" max="4354" width="8.875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3.25" bestFit="1" customWidth="1"/>
    <col min="4610" max="4610" width="8.875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3.25" bestFit="1" customWidth="1"/>
    <col min="4866" max="4866" width="8.875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3.25" bestFit="1" customWidth="1"/>
    <col min="5122" max="5122" width="8.875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3.25" bestFit="1" customWidth="1"/>
    <col min="5378" max="5378" width="8.875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3.25" bestFit="1" customWidth="1"/>
    <col min="5634" max="5634" width="8.875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3.25" bestFit="1" customWidth="1"/>
    <col min="5890" max="5890" width="8.875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3.25" bestFit="1" customWidth="1"/>
    <col min="6146" max="6146" width="8.875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3.25" bestFit="1" customWidth="1"/>
    <col min="6402" max="6402" width="8.875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3.25" bestFit="1" customWidth="1"/>
    <col min="6658" max="6658" width="8.875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3.25" bestFit="1" customWidth="1"/>
    <col min="6914" max="6914" width="8.875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3.25" bestFit="1" customWidth="1"/>
    <col min="7170" max="7170" width="8.875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3.25" bestFit="1" customWidth="1"/>
    <col min="7426" max="7426" width="8.875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3.25" bestFit="1" customWidth="1"/>
    <col min="7682" max="7682" width="8.875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3.25" bestFit="1" customWidth="1"/>
    <col min="7938" max="7938" width="8.875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3.25" bestFit="1" customWidth="1"/>
    <col min="8194" max="8194" width="8.875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3.25" bestFit="1" customWidth="1"/>
    <col min="8450" max="8450" width="8.875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3.25" bestFit="1" customWidth="1"/>
    <col min="8706" max="8706" width="8.875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3.25" bestFit="1" customWidth="1"/>
    <col min="8962" max="8962" width="8.875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3.25" bestFit="1" customWidth="1"/>
    <col min="9218" max="9218" width="8.875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3.25" bestFit="1" customWidth="1"/>
    <col min="9474" max="9474" width="8.875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3.25" bestFit="1" customWidth="1"/>
    <col min="9730" max="9730" width="8.875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3.25" bestFit="1" customWidth="1"/>
    <col min="9986" max="9986" width="8.875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3.25" bestFit="1" customWidth="1"/>
    <col min="10242" max="10242" width="8.875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3.25" bestFit="1" customWidth="1"/>
    <col min="10498" max="10498" width="8.875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3.25" bestFit="1" customWidth="1"/>
    <col min="10754" max="10754" width="8.875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3.25" bestFit="1" customWidth="1"/>
    <col min="11010" max="11010" width="8.875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3.25" bestFit="1" customWidth="1"/>
    <col min="11266" max="11266" width="8.875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3.25" bestFit="1" customWidth="1"/>
    <col min="11522" max="11522" width="8.875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3.25" bestFit="1" customWidth="1"/>
    <col min="11778" max="11778" width="8.875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3.25" bestFit="1" customWidth="1"/>
    <col min="12034" max="12034" width="8.875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3.25" bestFit="1" customWidth="1"/>
    <col min="12290" max="12290" width="8.875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3.25" bestFit="1" customWidth="1"/>
    <col min="12546" max="12546" width="8.875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3.25" bestFit="1" customWidth="1"/>
    <col min="12802" max="12802" width="8.875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3.25" bestFit="1" customWidth="1"/>
    <col min="13058" max="13058" width="8.875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3.25" bestFit="1" customWidth="1"/>
    <col min="13314" max="13314" width="8.875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3.25" bestFit="1" customWidth="1"/>
    <col min="13570" max="13570" width="8.875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3.25" bestFit="1" customWidth="1"/>
    <col min="13826" max="13826" width="8.875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3.25" bestFit="1" customWidth="1"/>
    <col min="14082" max="14082" width="8.875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3.25" bestFit="1" customWidth="1"/>
    <col min="14338" max="14338" width="8.875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3.25" bestFit="1" customWidth="1"/>
    <col min="14594" max="14594" width="8.875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3.25" bestFit="1" customWidth="1"/>
    <col min="14850" max="14850" width="8.875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3.25" bestFit="1" customWidth="1"/>
    <col min="15106" max="15106" width="8.875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3.25" bestFit="1" customWidth="1"/>
    <col min="15362" max="15362" width="8.875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3.25" bestFit="1" customWidth="1"/>
    <col min="15618" max="15618" width="8.875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3.25" bestFit="1" customWidth="1"/>
    <col min="15874" max="15874" width="8.875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3.25" bestFit="1" customWidth="1"/>
    <col min="16130" max="16130" width="8.875" bestFit="1" customWidth="1"/>
    <col min="16131" max="16131" width="11.875" bestFit="1" customWidth="1"/>
  </cols>
  <sheetData>
    <row r="1" spans="1:11" ht="15" x14ac:dyDescent="0.25">
      <c r="A1" s="85" t="s">
        <v>236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s="50" customForma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11" x14ac:dyDescent="0.2">
      <c r="A3" t="s">
        <v>0</v>
      </c>
      <c r="B3" t="s">
        <v>1</v>
      </c>
      <c r="C3" t="s">
        <v>2</v>
      </c>
    </row>
    <row r="4" spans="1:11" ht="15" x14ac:dyDescent="0.25">
      <c r="A4" s="9" t="s">
        <v>3</v>
      </c>
    </row>
    <row r="5" spans="1:11" x14ac:dyDescent="0.2">
      <c r="A5" s="10" t="s">
        <v>4</v>
      </c>
      <c r="B5" s="14">
        <v>0</v>
      </c>
      <c r="C5" s="16">
        <f>B5/$B$39</f>
        <v>0</v>
      </c>
    </row>
    <row r="6" spans="1:11" ht="15" x14ac:dyDescent="0.25">
      <c r="A6" s="28" t="s">
        <v>5</v>
      </c>
      <c r="B6" s="29">
        <v>0</v>
      </c>
      <c r="C6" s="31">
        <f>B6/$B$39</f>
        <v>0</v>
      </c>
    </row>
    <row r="7" spans="1:11" ht="15" x14ac:dyDescent="0.25">
      <c r="A7" s="9" t="s">
        <v>6</v>
      </c>
      <c r="B7" s="14"/>
      <c r="C7" s="16"/>
    </row>
    <row r="8" spans="1:11" x14ac:dyDescent="0.2">
      <c r="A8" s="10" t="s">
        <v>7</v>
      </c>
      <c r="B8" s="14">
        <v>0</v>
      </c>
      <c r="C8" s="16">
        <f>B8/$B$39</f>
        <v>0</v>
      </c>
    </row>
    <row r="9" spans="1:11" ht="15" x14ac:dyDescent="0.25">
      <c r="A9" s="28" t="s">
        <v>8</v>
      </c>
      <c r="B9" s="29">
        <v>0</v>
      </c>
      <c r="C9" s="31">
        <f>B9/$B$39</f>
        <v>0</v>
      </c>
    </row>
    <row r="10" spans="1:11" ht="15" x14ac:dyDescent="0.25">
      <c r="A10" s="9" t="s">
        <v>9</v>
      </c>
      <c r="B10" s="14"/>
      <c r="C10" s="16"/>
    </row>
    <row r="11" spans="1:11" x14ac:dyDescent="0.2">
      <c r="A11" s="10" t="s">
        <v>10</v>
      </c>
      <c r="B11" s="14">
        <v>0</v>
      </c>
      <c r="C11" s="16">
        <f>B11/$B$39</f>
        <v>0</v>
      </c>
    </row>
    <row r="12" spans="1:11" x14ac:dyDescent="0.2">
      <c r="A12" s="10" t="s">
        <v>11</v>
      </c>
      <c r="B12" s="14">
        <v>0</v>
      </c>
      <c r="C12" s="16">
        <f>B12/$B$39</f>
        <v>0</v>
      </c>
    </row>
    <row r="13" spans="1:11" x14ac:dyDescent="0.2">
      <c r="A13" s="10" t="s">
        <v>12</v>
      </c>
      <c r="B13" s="14">
        <v>0</v>
      </c>
      <c r="C13" s="16">
        <f>B13/$B$39</f>
        <v>0</v>
      </c>
    </row>
    <row r="14" spans="1:11" ht="15" x14ac:dyDescent="0.25">
      <c r="A14" s="28" t="s">
        <v>13</v>
      </c>
      <c r="B14" s="29">
        <v>0</v>
      </c>
      <c r="C14" s="31">
        <f>B14/$B$39</f>
        <v>0</v>
      </c>
    </row>
    <row r="15" spans="1:11" ht="15" x14ac:dyDescent="0.25">
      <c r="A15" s="9" t="s">
        <v>14</v>
      </c>
      <c r="B15" s="14"/>
      <c r="C15" s="16"/>
    </row>
    <row r="16" spans="1:11" x14ac:dyDescent="0.2">
      <c r="A16" s="10" t="s">
        <v>10</v>
      </c>
      <c r="B16" s="14">
        <v>0</v>
      </c>
      <c r="C16" s="16">
        <f>B16/$B$39</f>
        <v>0</v>
      </c>
    </row>
    <row r="17" spans="1:3" x14ac:dyDescent="0.2">
      <c r="A17" s="10" t="s">
        <v>11</v>
      </c>
      <c r="B17" s="14">
        <v>0</v>
      </c>
      <c r="C17" s="16">
        <f>B17/$B$39</f>
        <v>0</v>
      </c>
    </row>
    <row r="18" spans="1:3" x14ac:dyDescent="0.2">
      <c r="A18" s="10" t="s">
        <v>12</v>
      </c>
      <c r="B18" s="14">
        <v>0</v>
      </c>
      <c r="C18" s="16">
        <f>B18/$B$39</f>
        <v>0</v>
      </c>
    </row>
    <row r="19" spans="1:3" ht="15" x14ac:dyDescent="0.25">
      <c r="A19" s="28" t="s">
        <v>15</v>
      </c>
      <c r="B19" s="29">
        <v>0</v>
      </c>
      <c r="C19" s="31">
        <f>B19/$B$39</f>
        <v>0</v>
      </c>
    </row>
    <row r="20" spans="1:3" ht="15" x14ac:dyDescent="0.25">
      <c r="A20" s="9" t="s">
        <v>16</v>
      </c>
      <c r="B20" s="14"/>
      <c r="C20" s="16"/>
    </row>
    <row r="21" spans="1:3" ht="15" x14ac:dyDescent="0.25">
      <c r="A21" s="9" t="s">
        <v>17</v>
      </c>
      <c r="B21" s="14"/>
      <c r="C21" s="16"/>
    </row>
    <row r="22" spans="1:3" x14ac:dyDescent="0.2">
      <c r="A22" s="10" t="s">
        <v>18</v>
      </c>
      <c r="B22" s="14">
        <v>0</v>
      </c>
      <c r="C22" s="16">
        <f>B22/$B$39</f>
        <v>0</v>
      </c>
    </row>
    <row r="23" spans="1:3" ht="15" x14ac:dyDescent="0.25">
      <c r="A23" s="28" t="s">
        <v>19</v>
      </c>
      <c r="B23" s="29">
        <v>0</v>
      </c>
      <c r="C23" s="31">
        <f>B23/$B$39</f>
        <v>0</v>
      </c>
    </row>
    <row r="24" spans="1:3" ht="15" x14ac:dyDescent="0.25">
      <c r="A24" s="9" t="s">
        <v>20</v>
      </c>
      <c r="B24" s="14"/>
      <c r="C24" s="16"/>
    </row>
    <row r="25" spans="1:3" x14ac:dyDescent="0.2">
      <c r="A25" s="10" t="s">
        <v>108</v>
      </c>
      <c r="B25" s="14">
        <v>0</v>
      </c>
      <c r="C25" s="16">
        <f>B25/$B$39</f>
        <v>0</v>
      </c>
    </row>
    <row r="26" spans="1:3" ht="15" x14ac:dyDescent="0.25">
      <c r="A26" s="28" t="s">
        <v>21</v>
      </c>
      <c r="B26" s="29">
        <v>0</v>
      </c>
      <c r="C26" s="31">
        <f>B26/$B$39</f>
        <v>0</v>
      </c>
    </row>
    <row r="27" spans="1:3" ht="15" x14ac:dyDescent="0.25">
      <c r="A27" s="9" t="s">
        <v>22</v>
      </c>
      <c r="B27" s="15">
        <v>0</v>
      </c>
      <c r="C27" s="17">
        <f>B27/$B$39</f>
        <v>0</v>
      </c>
    </row>
    <row r="28" spans="1:3" ht="15" x14ac:dyDescent="0.25">
      <c r="A28" s="9" t="s">
        <v>23</v>
      </c>
      <c r="B28" s="14"/>
      <c r="C28" s="16"/>
    </row>
    <row r="29" spans="1:3" ht="15" x14ac:dyDescent="0.25">
      <c r="A29" s="9" t="s">
        <v>24</v>
      </c>
      <c r="B29" s="14"/>
      <c r="C29" s="16"/>
    </row>
    <row r="30" spans="1:3" x14ac:dyDescent="0.2">
      <c r="A30" s="10" t="s">
        <v>112</v>
      </c>
      <c r="B30" s="14">
        <v>0</v>
      </c>
      <c r="C30" s="16">
        <f>B30/$B$39</f>
        <v>0</v>
      </c>
    </row>
    <row r="31" spans="1:3" x14ac:dyDescent="0.2">
      <c r="A31" s="10" t="s">
        <v>26</v>
      </c>
      <c r="B31" s="14">
        <v>0</v>
      </c>
      <c r="C31" s="16">
        <f>B31/$B$39</f>
        <v>0</v>
      </c>
    </row>
    <row r="32" spans="1:3" x14ac:dyDescent="0.2">
      <c r="A32" s="10" t="s">
        <v>27</v>
      </c>
      <c r="B32" s="14">
        <v>0</v>
      </c>
      <c r="C32" s="16">
        <f>B32/$B$39</f>
        <v>0</v>
      </c>
    </row>
    <row r="33" spans="1:3" ht="15" x14ac:dyDescent="0.25">
      <c r="A33" s="28" t="s">
        <v>28</v>
      </c>
      <c r="B33" s="29">
        <f>SUM(B30:B32)</f>
        <v>0</v>
      </c>
      <c r="C33" s="31">
        <f>B33/$B$39</f>
        <v>0</v>
      </c>
    </row>
    <row r="34" spans="1:3" ht="15" x14ac:dyDescent="0.25">
      <c r="A34" s="9" t="s">
        <v>29</v>
      </c>
      <c r="B34" s="14"/>
      <c r="C34" s="16"/>
    </row>
    <row r="35" spans="1:3" x14ac:dyDescent="0.2">
      <c r="A35" s="10" t="s">
        <v>109</v>
      </c>
      <c r="B35" s="14">
        <v>0</v>
      </c>
      <c r="C35" s="16">
        <f>B35/$B$39</f>
        <v>0</v>
      </c>
    </row>
    <row r="36" spans="1:3" ht="15" x14ac:dyDescent="0.25">
      <c r="A36" s="28" t="s">
        <v>53</v>
      </c>
      <c r="B36" s="29">
        <v>0</v>
      </c>
      <c r="C36" s="31">
        <f>B36/$B$39</f>
        <v>0</v>
      </c>
    </row>
    <row r="37" spans="1:3" ht="15" x14ac:dyDescent="0.25">
      <c r="A37" s="9" t="s">
        <v>54</v>
      </c>
      <c r="B37" s="15">
        <v>0</v>
      </c>
      <c r="C37" s="17">
        <f>B37/$B$39</f>
        <v>0</v>
      </c>
    </row>
    <row r="38" spans="1:3" ht="15" x14ac:dyDescent="0.25">
      <c r="A38" s="9" t="s">
        <v>55</v>
      </c>
      <c r="B38" s="15">
        <v>0</v>
      </c>
      <c r="C38" s="17">
        <f>B38/$B$39</f>
        <v>0</v>
      </c>
    </row>
    <row r="39" spans="1:3" ht="15" x14ac:dyDescent="0.25">
      <c r="A39" s="9" t="s">
        <v>56</v>
      </c>
      <c r="B39" s="15">
        <v>77923.42</v>
      </c>
      <c r="C39" s="17">
        <f>B39/$B$39</f>
        <v>1</v>
      </c>
    </row>
  </sheetData>
  <mergeCells count="1">
    <mergeCell ref="A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79"/>
  <sheetViews>
    <sheetView rightToLeft="1" zoomScale="80" zoomScaleNormal="80" workbookViewId="0">
      <selection activeCell="B5" sqref="B5"/>
    </sheetView>
  </sheetViews>
  <sheetFormatPr defaultRowHeight="14.25" x14ac:dyDescent="0.2"/>
  <cols>
    <col min="1" max="1" width="53.25" bestFit="1" customWidth="1"/>
    <col min="2" max="2" width="10.625" bestFit="1" customWidth="1"/>
    <col min="3" max="3" width="11.875" bestFit="1" customWidth="1"/>
    <col min="255" max="255" width="10.75" bestFit="1" customWidth="1"/>
    <col min="256" max="256" width="9" bestFit="1" customWidth="1"/>
    <col min="257" max="257" width="53.25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3.25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3.25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3.25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3.25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3.25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3.25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3.25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3.25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3.25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3.25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3.25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3.25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3.25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3.25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3.25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3.25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3.25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3.25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3.25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3.25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3.25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3.25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3.25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3.25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3.25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3.25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3.25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3.25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3.25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3.25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3.25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3.25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3.25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3.25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3.25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3.25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3.25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3.25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3.25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3.25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3.25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3.25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3.25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3.25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3.25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3.25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3.25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3.25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3.25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3.25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3.25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3.25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3.25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3.25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3.25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3.25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3.25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3.25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3.25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3.25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3.25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3.25" bestFit="1" customWidth="1"/>
    <col min="16131" max="16131" width="11.875" bestFit="1" customWidth="1"/>
  </cols>
  <sheetData>
    <row r="1" spans="1:11" ht="15" x14ac:dyDescent="0.25">
      <c r="A1" s="85" t="s">
        <v>237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s="50" customForma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11" x14ac:dyDescent="0.2">
      <c r="A3" t="s">
        <v>0</v>
      </c>
      <c r="B3" t="s">
        <v>1</v>
      </c>
      <c r="C3" t="s">
        <v>2</v>
      </c>
    </row>
    <row r="4" spans="1:11" ht="15" x14ac:dyDescent="0.25">
      <c r="A4" s="9" t="s">
        <v>3</v>
      </c>
    </row>
    <row r="5" spans="1:11" x14ac:dyDescent="0.2">
      <c r="A5" s="76" t="s">
        <v>227</v>
      </c>
      <c r="B5" s="77">
        <v>12.724</v>
      </c>
      <c r="C5" s="78">
        <f>B5/$B$79</f>
        <v>5.1350762351383861E-4</v>
      </c>
    </row>
    <row r="6" spans="1:11" ht="15" x14ac:dyDescent="0.25">
      <c r="A6" s="28" t="s">
        <v>5</v>
      </c>
      <c r="B6" s="40">
        <f>SUM(B5)</f>
        <v>12.724</v>
      </c>
      <c r="C6" s="31">
        <f>SUM(C5)</f>
        <v>5.1350762351383861E-4</v>
      </c>
    </row>
    <row r="7" spans="1:11" ht="15" x14ac:dyDescent="0.25">
      <c r="A7" s="9" t="s">
        <v>6</v>
      </c>
      <c r="B7" s="14"/>
      <c r="C7" s="16"/>
    </row>
    <row r="8" spans="1:11" x14ac:dyDescent="0.2">
      <c r="A8" s="10" t="s">
        <v>7</v>
      </c>
      <c r="B8" s="14">
        <v>0</v>
      </c>
      <c r="C8" s="16">
        <f>B8/$B$79</f>
        <v>0</v>
      </c>
    </row>
    <row r="9" spans="1:11" ht="15" x14ac:dyDescent="0.25">
      <c r="A9" s="28" t="s">
        <v>8</v>
      </c>
      <c r="B9" s="40">
        <v>0</v>
      </c>
      <c r="C9" s="31">
        <f>B9/$B$79</f>
        <v>0</v>
      </c>
    </row>
    <row r="10" spans="1:11" ht="15" x14ac:dyDescent="0.25">
      <c r="A10" s="9" t="s">
        <v>9</v>
      </c>
      <c r="B10" s="14"/>
      <c r="C10" s="16"/>
    </row>
    <row r="11" spans="1:11" x14ac:dyDescent="0.2">
      <c r="A11" s="10" t="s">
        <v>10</v>
      </c>
      <c r="B11" s="14">
        <v>0</v>
      </c>
      <c r="C11" s="16">
        <f>B11/$B$79</f>
        <v>0</v>
      </c>
    </row>
    <row r="12" spans="1:11" x14ac:dyDescent="0.2">
      <c r="A12" s="10" t="s">
        <v>11</v>
      </c>
      <c r="B12" s="14">
        <v>0</v>
      </c>
      <c r="C12" s="16">
        <f>B12/$B$79</f>
        <v>0</v>
      </c>
    </row>
    <row r="13" spans="1:11" x14ac:dyDescent="0.2">
      <c r="A13" s="10" t="s">
        <v>12</v>
      </c>
      <c r="B13" s="14">
        <v>0</v>
      </c>
      <c r="C13" s="16">
        <f>B13/$B$79</f>
        <v>0</v>
      </c>
    </row>
    <row r="14" spans="1:11" ht="15" x14ac:dyDescent="0.25">
      <c r="A14" s="28" t="s">
        <v>13</v>
      </c>
      <c r="B14" s="40">
        <v>0</v>
      </c>
      <c r="C14" s="31">
        <f>B14/$B$79</f>
        <v>0</v>
      </c>
    </row>
    <row r="15" spans="1:11" ht="15" x14ac:dyDescent="0.25">
      <c r="A15" s="9" t="s">
        <v>14</v>
      </c>
      <c r="B15" s="14"/>
      <c r="C15" s="16"/>
    </row>
    <row r="16" spans="1:11" x14ac:dyDescent="0.2">
      <c r="A16" s="10" t="s">
        <v>10</v>
      </c>
      <c r="B16" s="14">
        <v>0</v>
      </c>
      <c r="C16" s="16">
        <f>B16/$B$79</f>
        <v>0</v>
      </c>
    </row>
    <row r="17" spans="1:3" x14ac:dyDescent="0.2">
      <c r="A17" s="10" t="s">
        <v>11</v>
      </c>
      <c r="B17" s="14">
        <v>0</v>
      </c>
      <c r="C17" s="16">
        <f>B17/$B$79</f>
        <v>0</v>
      </c>
    </row>
    <row r="18" spans="1:3" x14ac:dyDescent="0.2">
      <c r="A18" s="10" t="s">
        <v>12</v>
      </c>
      <c r="B18" s="14">
        <v>0</v>
      </c>
      <c r="C18" s="16">
        <f>B18/$B$79</f>
        <v>0</v>
      </c>
    </row>
    <row r="19" spans="1:3" ht="15" x14ac:dyDescent="0.25">
      <c r="A19" s="28" t="s">
        <v>15</v>
      </c>
      <c r="B19" s="40">
        <v>0</v>
      </c>
      <c r="C19" s="31">
        <f>B19/$B$79</f>
        <v>0</v>
      </c>
    </row>
    <row r="20" spans="1:3" ht="15" x14ac:dyDescent="0.25">
      <c r="A20" s="9" t="s">
        <v>16</v>
      </c>
      <c r="B20" s="14"/>
      <c r="C20" s="16"/>
    </row>
    <row r="21" spans="1:3" ht="15" x14ac:dyDescent="0.25">
      <c r="A21" s="9" t="s">
        <v>17</v>
      </c>
      <c r="B21" s="14"/>
      <c r="C21" s="16"/>
    </row>
    <row r="22" spans="1:3" x14ac:dyDescent="0.2">
      <c r="A22" s="10" t="s">
        <v>18</v>
      </c>
      <c r="B22" s="14">
        <v>0</v>
      </c>
      <c r="C22" s="16">
        <f>B22/$B$79</f>
        <v>0</v>
      </c>
    </row>
    <row r="23" spans="1:3" ht="15" x14ac:dyDescent="0.25">
      <c r="A23" s="28" t="s">
        <v>19</v>
      </c>
      <c r="B23" s="40">
        <v>0</v>
      </c>
      <c r="C23" s="31">
        <f>B23/$B$79</f>
        <v>0</v>
      </c>
    </row>
    <row r="24" spans="1:3" ht="15" x14ac:dyDescent="0.25">
      <c r="A24" s="9" t="s">
        <v>20</v>
      </c>
      <c r="B24" s="14"/>
      <c r="C24" s="16"/>
    </row>
    <row r="25" spans="1:3" x14ac:dyDescent="0.2">
      <c r="A25" s="69" t="s">
        <v>135</v>
      </c>
      <c r="B25" s="56">
        <v>2.7</v>
      </c>
      <c r="C25" s="16">
        <f>B25/$B$79</f>
        <v>1.0896499398674664E-4</v>
      </c>
    </row>
    <row r="26" spans="1:3" ht="15" x14ac:dyDescent="0.25">
      <c r="A26" s="28" t="s">
        <v>21</v>
      </c>
      <c r="B26" s="40">
        <f>SUM(B25)</f>
        <v>2.7</v>
      </c>
      <c r="C26" s="31">
        <f>B26/$B$79</f>
        <v>1.0896499398674664E-4</v>
      </c>
    </row>
    <row r="27" spans="1:3" ht="15" x14ac:dyDescent="0.25">
      <c r="A27" s="36" t="s">
        <v>22</v>
      </c>
      <c r="B27" s="37">
        <f>SUM(B23,B26)</f>
        <v>2.7</v>
      </c>
      <c r="C27" s="38">
        <f>B27/$B$79</f>
        <v>1.0896499398674664E-4</v>
      </c>
    </row>
    <row r="28" spans="1:3" ht="15" x14ac:dyDescent="0.25">
      <c r="A28" s="9" t="s">
        <v>23</v>
      </c>
      <c r="B28" s="14"/>
      <c r="C28" s="16"/>
    </row>
    <row r="29" spans="1:3" ht="15" x14ac:dyDescent="0.25">
      <c r="A29" s="9" t="s">
        <v>24</v>
      </c>
      <c r="B29" s="14"/>
      <c r="C29" s="16"/>
    </row>
    <row r="30" spans="1:3" x14ac:dyDescent="0.2">
      <c r="A30" s="67" t="s">
        <v>239</v>
      </c>
      <c r="B30" s="56">
        <v>0.31</v>
      </c>
      <c r="C30" s="16">
        <f t="shared" ref="C30:C36" si="0">B30/$B$79</f>
        <v>1.2510795605885725E-5</v>
      </c>
    </row>
    <row r="31" spans="1:3" x14ac:dyDescent="0.2">
      <c r="A31" s="67" t="s">
        <v>178</v>
      </c>
      <c r="B31" s="56">
        <v>2.61</v>
      </c>
      <c r="C31" s="16">
        <f t="shared" si="0"/>
        <v>1.0533282752052174E-4</v>
      </c>
    </row>
    <row r="32" spans="1:3" s="56" customFormat="1" x14ac:dyDescent="0.2">
      <c r="A32" s="67" t="s">
        <v>179</v>
      </c>
      <c r="B32" s="56">
        <v>0.17</v>
      </c>
      <c r="C32" s="16">
        <f t="shared" si="0"/>
        <v>6.8607588806470107E-6</v>
      </c>
    </row>
    <row r="33" spans="1:3 16384:16384" x14ac:dyDescent="0.2">
      <c r="A33" s="67" t="s">
        <v>180</v>
      </c>
      <c r="B33" s="56">
        <v>1.85</v>
      </c>
      <c r="C33" s="16">
        <f t="shared" si="0"/>
        <v>7.4661199583511592E-5</v>
      </c>
    </row>
    <row r="34" spans="1:3 16384:16384" x14ac:dyDescent="0.2">
      <c r="A34" s="67" t="s">
        <v>184</v>
      </c>
      <c r="B34" s="56">
        <v>0.69</v>
      </c>
      <c r="C34" s="16">
        <f t="shared" si="0"/>
        <v>2.7846609574390805E-5</v>
      </c>
    </row>
    <row r="35" spans="1:3 16384:16384" s="56" customFormat="1" x14ac:dyDescent="0.2">
      <c r="A35" s="67" t="s">
        <v>181</v>
      </c>
      <c r="B35" s="56">
        <v>3.35</v>
      </c>
      <c r="C35" s="16">
        <f t="shared" si="0"/>
        <v>1.3519730735392639E-4</v>
      </c>
    </row>
    <row r="36" spans="1:3 16384:16384" s="56" customFormat="1" x14ac:dyDescent="0.2">
      <c r="A36" s="73" t="s">
        <v>27</v>
      </c>
      <c r="B36" s="56">
        <v>2.1</v>
      </c>
      <c r="C36" s="16">
        <f t="shared" si="0"/>
        <v>8.4750550878580721E-5</v>
      </c>
    </row>
    <row r="37" spans="1:3 16384:16384" ht="15" x14ac:dyDescent="0.25">
      <c r="A37" s="28" t="s">
        <v>28</v>
      </c>
      <c r="B37" s="40">
        <f>SUM(B30:B36)</f>
        <v>11.079999999999998</v>
      </c>
      <c r="C37" s="31">
        <f>SUM(C30:C36)</f>
        <v>4.4716004939746398E-4</v>
      </c>
      <c r="XFD37" s="54">
        <f>SUM(C37)</f>
        <v>4.4716004939746398E-4</v>
      </c>
    </row>
    <row r="38" spans="1:3 16384:16384" ht="15" x14ac:dyDescent="0.25">
      <c r="A38" s="9" t="s">
        <v>29</v>
      </c>
      <c r="B38" s="14"/>
      <c r="C38" s="16"/>
    </row>
    <row r="39" spans="1:3 16384:16384" x14ac:dyDescent="0.2">
      <c r="A39" s="67" t="s">
        <v>220</v>
      </c>
      <c r="B39" s="56">
        <v>0.11</v>
      </c>
      <c r="C39" s="39">
        <f>B39/$B$79</f>
        <v>4.4393145698304182E-6</v>
      </c>
    </row>
    <row r="40" spans="1:3 16384:16384" x14ac:dyDescent="0.2">
      <c r="A40" s="67" t="s">
        <v>30</v>
      </c>
      <c r="B40" s="56">
        <v>7.0000000000000007E-2</v>
      </c>
      <c r="C40" s="39">
        <f>B40/$B$79</f>
        <v>2.8250183626193577E-6</v>
      </c>
    </row>
    <row r="41" spans="1:3 16384:16384" x14ac:dyDescent="0.2">
      <c r="A41" s="67" t="s">
        <v>31</v>
      </c>
      <c r="B41" s="56">
        <v>0.11</v>
      </c>
      <c r="C41" s="39">
        <f>B41/$B$79</f>
        <v>4.4393145698304182E-6</v>
      </c>
    </row>
    <row r="42" spans="1:3 16384:16384" x14ac:dyDescent="0.2">
      <c r="A42" s="67" t="s">
        <v>34</v>
      </c>
      <c r="B42" s="56">
        <v>0.08</v>
      </c>
      <c r="C42" s="39">
        <f>B42/$B$79</f>
        <v>3.2285924144221224E-6</v>
      </c>
    </row>
    <row r="43" spans="1:3 16384:16384" x14ac:dyDescent="0.2">
      <c r="A43" s="67" t="s">
        <v>35</v>
      </c>
      <c r="B43" s="56">
        <v>0.16</v>
      </c>
      <c r="C43" s="39">
        <f>B43/$B$79</f>
        <v>6.4571848288442447E-6</v>
      </c>
    </row>
    <row r="44" spans="1:3 16384:16384" x14ac:dyDescent="0.2">
      <c r="A44" s="67" t="s">
        <v>37</v>
      </c>
      <c r="B44" s="56">
        <v>0.78</v>
      </c>
      <c r="C44" s="39">
        <f>B44/$B$79</f>
        <v>3.1478776040615693E-5</v>
      </c>
    </row>
    <row r="45" spans="1:3 16384:16384" x14ac:dyDescent="0.2">
      <c r="A45" s="67" t="s">
        <v>124</v>
      </c>
      <c r="B45" s="56">
        <v>0.81</v>
      </c>
      <c r="C45" s="39">
        <f>B45/$B$79</f>
        <v>3.268949819602399E-5</v>
      </c>
    </row>
    <row r="46" spans="1:3 16384:16384" x14ac:dyDescent="0.2">
      <c r="A46" s="67" t="s">
        <v>38</v>
      </c>
      <c r="B46" s="56">
        <v>0.4</v>
      </c>
      <c r="C46" s="39">
        <f>B46/$B$79</f>
        <v>1.6142962072110612E-5</v>
      </c>
    </row>
    <row r="47" spans="1:3 16384:16384" x14ac:dyDescent="0.2">
      <c r="A47" s="67" t="s">
        <v>201</v>
      </c>
      <c r="B47" s="56">
        <v>0.32</v>
      </c>
      <c r="C47" s="39">
        <f>B47/$B$79</f>
        <v>1.2914369657688489E-5</v>
      </c>
    </row>
    <row r="48" spans="1:3 16384:16384" x14ac:dyDescent="0.2">
      <c r="A48" s="67" t="s">
        <v>145</v>
      </c>
      <c r="B48" s="56">
        <v>0.88</v>
      </c>
      <c r="C48" s="39">
        <f>B48/$B$79</f>
        <v>3.5514516558643346E-5</v>
      </c>
    </row>
    <row r="49" spans="1:3" x14ac:dyDescent="0.2">
      <c r="A49" s="67" t="s">
        <v>136</v>
      </c>
      <c r="B49" s="56">
        <v>0.16</v>
      </c>
      <c r="C49" s="39">
        <f>B49/$B$79</f>
        <v>6.4571848288442447E-6</v>
      </c>
    </row>
    <row r="50" spans="1:3" x14ac:dyDescent="0.2">
      <c r="A50" s="67" t="s">
        <v>40</v>
      </c>
      <c r="B50" s="56">
        <v>0.36</v>
      </c>
      <c r="C50" s="39">
        <f t="shared" ref="C50:C75" si="1">B50/$B$79</f>
        <v>1.452866586489955E-5</v>
      </c>
    </row>
    <row r="51" spans="1:3" x14ac:dyDescent="0.2">
      <c r="A51" s="67" t="s">
        <v>132</v>
      </c>
      <c r="B51" s="56">
        <v>1.26</v>
      </c>
      <c r="C51" s="39">
        <f t="shared" si="1"/>
        <v>5.0850330527148433E-5</v>
      </c>
    </row>
    <row r="52" spans="1:3" x14ac:dyDescent="0.2">
      <c r="A52" s="67" t="s">
        <v>207</v>
      </c>
      <c r="B52" s="56">
        <v>7.0000000000000007E-2</v>
      </c>
      <c r="C52" s="39">
        <f t="shared" si="1"/>
        <v>2.8250183626193577E-6</v>
      </c>
    </row>
    <row r="53" spans="1:3" x14ac:dyDescent="0.2">
      <c r="A53" s="67" t="s">
        <v>125</v>
      </c>
      <c r="B53" s="56">
        <v>0.72</v>
      </c>
      <c r="C53" s="39">
        <f t="shared" si="1"/>
        <v>2.90573317297991E-5</v>
      </c>
    </row>
    <row r="54" spans="1:3" x14ac:dyDescent="0.2">
      <c r="A54" s="67" t="s">
        <v>126</v>
      </c>
      <c r="B54" s="56">
        <v>1.07</v>
      </c>
      <c r="C54" s="39">
        <f t="shared" si="1"/>
        <v>4.3182423542895893E-5</v>
      </c>
    </row>
    <row r="55" spans="1:3" x14ac:dyDescent="0.2">
      <c r="A55" s="67" t="s">
        <v>127</v>
      </c>
      <c r="B55" s="56">
        <v>1.18</v>
      </c>
      <c r="C55" s="39">
        <f t="shared" si="1"/>
        <v>4.7621738112726305E-5</v>
      </c>
    </row>
    <row r="56" spans="1:3" x14ac:dyDescent="0.2">
      <c r="A56" s="67" t="s">
        <v>241</v>
      </c>
      <c r="B56" s="56">
        <v>0.02</v>
      </c>
      <c r="C56" s="39">
        <f t="shared" si="1"/>
        <v>8.0714810360553059E-7</v>
      </c>
    </row>
    <row r="57" spans="1:3" x14ac:dyDescent="0.2">
      <c r="A57" s="67" t="s">
        <v>137</v>
      </c>
      <c r="B57" s="56">
        <v>0.03</v>
      </c>
      <c r="C57" s="39">
        <f t="shared" si="1"/>
        <v>1.2107221554082958E-6</v>
      </c>
    </row>
    <row r="58" spans="1:3" x14ac:dyDescent="0.2">
      <c r="A58" s="67" t="s">
        <v>138</v>
      </c>
      <c r="B58" s="56">
        <v>0.33</v>
      </c>
      <c r="C58" s="39">
        <f t="shared" si="1"/>
        <v>1.3317943709491255E-5</v>
      </c>
    </row>
    <row r="59" spans="1:3" s="56" customFormat="1" x14ac:dyDescent="0.2">
      <c r="A59" s="69" t="s">
        <v>139</v>
      </c>
      <c r="B59" s="56">
        <v>0.03</v>
      </c>
      <c r="C59" s="39">
        <f t="shared" si="1"/>
        <v>1.2107221554082958E-6</v>
      </c>
    </row>
    <row r="60" spans="1:3" s="56" customFormat="1" x14ac:dyDescent="0.2">
      <c r="A60" s="69" t="s">
        <v>185</v>
      </c>
      <c r="B60" s="56">
        <v>0.62</v>
      </c>
      <c r="C60" s="39">
        <f t="shared" si="1"/>
        <v>2.502159121177145E-5</v>
      </c>
    </row>
    <row r="61" spans="1:3" x14ac:dyDescent="0.2">
      <c r="A61" s="67" t="s">
        <v>210</v>
      </c>
      <c r="B61" s="56">
        <v>1.65</v>
      </c>
      <c r="C61" s="39">
        <f t="shared" si="1"/>
        <v>6.6589718547456272E-5</v>
      </c>
    </row>
    <row r="62" spans="1:3" x14ac:dyDescent="0.2">
      <c r="A62" s="67" t="s">
        <v>211</v>
      </c>
      <c r="B62" s="56">
        <v>1.87</v>
      </c>
      <c r="C62" s="39">
        <f t="shared" si="1"/>
        <v>7.5468347687117124E-5</v>
      </c>
    </row>
    <row r="63" spans="1:3" x14ac:dyDescent="0.2">
      <c r="A63" s="67" t="s">
        <v>41</v>
      </c>
      <c r="B63" s="56">
        <v>4.3</v>
      </c>
      <c r="C63" s="39">
        <f t="shared" si="1"/>
        <v>1.7353684227518909E-4</v>
      </c>
    </row>
    <row r="64" spans="1:3" x14ac:dyDescent="0.2">
      <c r="A64" s="67" t="s">
        <v>42</v>
      </c>
      <c r="B64" s="56">
        <v>0.48</v>
      </c>
      <c r="C64" s="39">
        <f t="shared" si="1"/>
        <v>1.9371554486532733E-5</v>
      </c>
    </row>
    <row r="65" spans="1:3" x14ac:dyDescent="0.2">
      <c r="A65" s="67" t="s">
        <v>121</v>
      </c>
      <c r="B65" s="56">
        <v>0.35</v>
      </c>
      <c r="C65" s="39">
        <f t="shared" si="1"/>
        <v>1.4125091813096786E-5</v>
      </c>
    </row>
    <row r="66" spans="1:3" x14ac:dyDescent="0.2">
      <c r="A66" s="67" t="s">
        <v>128</v>
      </c>
      <c r="B66" s="56">
        <v>0.24</v>
      </c>
      <c r="C66" s="39">
        <f t="shared" si="1"/>
        <v>9.6857772432663667E-6</v>
      </c>
    </row>
    <row r="67" spans="1:3" x14ac:dyDescent="0.2">
      <c r="A67" s="67" t="s">
        <v>122</v>
      </c>
      <c r="B67" s="56">
        <v>0.18</v>
      </c>
      <c r="C67" s="39">
        <f t="shared" si="1"/>
        <v>7.264332932449775E-6</v>
      </c>
    </row>
    <row r="68" spans="1:3" x14ac:dyDescent="0.2">
      <c r="A68" s="67" t="s">
        <v>212</v>
      </c>
      <c r="B68" s="56">
        <v>0.05</v>
      </c>
      <c r="C68" s="39">
        <f t="shared" si="1"/>
        <v>2.0178702590138265E-6</v>
      </c>
    </row>
    <row r="69" spans="1:3" x14ac:dyDescent="0.2">
      <c r="A69" s="67" t="s">
        <v>213</v>
      </c>
      <c r="B69" s="56">
        <v>0.01</v>
      </c>
      <c r="C69" s="39">
        <f t="shared" si="1"/>
        <v>4.035740518027653E-7</v>
      </c>
    </row>
    <row r="70" spans="1:3" x14ac:dyDescent="0.2">
      <c r="A70" s="67" t="s">
        <v>46</v>
      </c>
      <c r="B70" s="56">
        <v>0.3</v>
      </c>
      <c r="C70" s="39">
        <f t="shared" si="1"/>
        <v>1.2107221554082959E-5</v>
      </c>
    </row>
    <row r="71" spans="1:3" s="56" customFormat="1" x14ac:dyDescent="0.2">
      <c r="A71" s="67" t="s">
        <v>47</v>
      </c>
      <c r="B71" s="56">
        <v>0.06</v>
      </c>
      <c r="C71" s="39">
        <f t="shared" si="1"/>
        <v>2.4214443108165917E-6</v>
      </c>
    </row>
    <row r="72" spans="1:3" s="56" customFormat="1" x14ac:dyDescent="0.2">
      <c r="A72" s="67" t="s">
        <v>199</v>
      </c>
      <c r="B72" s="56">
        <v>1.04</v>
      </c>
      <c r="C72" s="39">
        <f t="shared" si="1"/>
        <v>4.1971701387487595E-5</v>
      </c>
    </row>
    <row r="73" spans="1:3" s="56" customFormat="1" x14ac:dyDescent="0.2">
      <c r="A73" s="67" t="s">
        <v>52</v>
      </c>
      <c r="B73" s="56">
        <v>2.2000000000000002</v>
      </c>
      <c r="C73" s="39">
        <f t="shared" si="1"/>
        <v>8.8786291396608381E-5</v>
      </c>
    </row>
    <row r="74" spans="1:3" s="56" customFormat="1" x14ac:dyDescent="0.2">
      <c r="A74" s="73" t="s">
        <v>129</v>
      </c>
      <c r="B74" s="56">
        <v>0.67</v>
      </c>
      <c r="C74" s="39">
        <f t="shared" si="1"/>
        <v>2.7039461470785277E-5</v>
      </c>
    </row>
    <row r="75" spans="1:3" s="56" customFormat="1" x14ac:dyDescent="0.2">
      <c r="A75" s="73" t="s">
        <v>245</v>
      </c>
      <c r="B75" s="56">
        <v>0.05</v>
      </c>
      <c r="C75" s="39">
        <f t="shared" si="1"/>
        <v>2.0178702590138265E-6</v>
      </c>
    </row>
    <row r="76" spans="1:3" ht="15" x14ac:dyDescent="0.25">
      <c r="A76" s="28" t="s">
        <v>53</v>
      </c>
      <c r="B76" s="40">
        <f>SUM(B39:B75)</f>
        <v>23.020000000000003</v>
      </c>
      <c r="C76" s="31">
        <f>SUM(C39:C75)</f>
        <v>9.2902746724996595E-4</v>
      </c>
    </row>
    <row r="77" spans="1:3" ht="15" x14ac:dyDescent="0.25">
      <c r="A77" s="36" t="s">
        <v>54</v>
      </c>
      <c r="B77" s="37">
        <f>SUM(B37,B76)</f>
        <v>34.1</v>
      </c>
      <c r="C77" s="38">
        <f>B77/$B$79</f>
        <v>1.3761875166474298E-3</v>
      </c>
    </row>
    <row r="78" spans="1:3" ht="15" x14ac:dyDescent="0.25">
      <c r="A78" s="9" t="s">
        <v>55</v>
      </c>
      <c r="B78" s="15">
        <f>SUM(B6,B9,B14,B19,B27,B77)</f>
        <v>49.524000000000001</v>
      </c>
      <c r="C78" s="17">
        <f>B78/$B$79</f>
        <v>1.9986601341480149E-3</v>
      </c>
    </row>
    <row r="79" spans="1:3" ht="15" x14ac:dyDescent="0.25">
      <c r="A79" s="9" t="s">
        <v>56</v>
      </c>
      <c r="B79" s="15">
        <v>24778.6</v>
      </c>
      <c r="C79" s="17">
        <f>B79/$B$79</f>
        <v>1</v>
      </c>
    </row>
  </sheetData>
  <mergeCells count="1">
    <mergeCell ref="A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rightToLeft="1" topLeftCell="A4" zoomScale="80" zoomScaleNormal="80" workbookViewId="0">
      <selection activeCell="B37" sqref="B37"/>
    </sheetView>
  </sheetViews>
  <sheetFormatPr defaultColWidth="9.125" defaultRowHeight="14.25" x14ac:dyDescent="0.2"/>
  <cols>
    <col min="1" max="1" width="9.125" style="4"/>
    <col min="2" max="2" width="71.25" style="4" bestFit="1" customWidth="1"/>
    <col min="3" max="3" width="26.5" style="4" bestFit="1" customWidth="1"/>
    <col min="4" max="4" width="11.875" style="4" bestFit="1" customWidth="1"/>
    <col min="5" max="5" width="17.125" style="4" customWidth="1"/>
    <col min="6" max="255" width="9.125" style="4"/>
    <col min="256" max="256" width="10.75" style="4" bestFit="1" customWidth="1"/>
    <col min="257" max="257" width="9" style="4" bestFit="1" customWidth="1"/>
    <col min="258" max="258" width="71.25" style="4" bestFit="1" customWidth="1"/>
    <col min="259" max="259" width="11.75" style="4" bestFit="1" customWidth="1"/>
    <col min="260" max="260" width="11.875" style="4" bestFit="1" customWidth="1"/>
    <col min="261" max="511" width="9.125" style="4"/>
    <col min="512" max="512" width="10.75" style="4" bestFit="1" customWidth="1"/>
    <col min="513" max="513" width="9" style="4" bestFit="1" customWidth="1"/>
    <col min="514" max="514" width="71.25" style="4" bestFit="1" customWidth="1"/>
    <col min="515" max="515" width="11.75" style="4" bestFit="1" customWidth="1"/>
    <col min="516" max="516" width="11.875" style="4" bestFit="1" customWidth="1"/>
    <col min="517" max="767" width="9.125" style="4"/>
    <col min="768" max="768" width="10.75" style="4" bestFit="1" customWidth="1"/>
    <col min="769" max="769" width="9" style="4" bestFit="1" customWidth="1"/>
    <col min="770" max="770" width="71.25" style="4" bestFit="1" customWidth="1"/>
    <col min="771" max="771" width="11.75" style="4" bestFit="1" customWidth="1"/>
    <col min="772" max="772" width="11.875" style="4" bestFit="1" customWidth="1"/>
    <col min="773" max="1023" width="9.125" style="4"/>
    <col min="1024" max="1024" width="10.75" style="4" bestFit="1" customWidth="1"/>
    <col min="1025" max="1025" width="9" style="4" bestFit="1" customWidth="1"/>
    <col min="1026" max="1026" width="71.25" style="4" bestFit="1" customWidth="1"/>
    <col min="1027" max="1027" width="11.75" style="4" bestFit="1" customWidth="1"/>
    <col min="1028" max="1028" width="11.875" style="4" bestFit="1" customWidth="1"/>
    <col min="1029" max="1279" width="9.125" style="4"/>
    <col min="1280" max="1280" width="10.75" style="4" bestFit="1" customWidth="1"/>
    <col min="1281" max="1281" width="9" style="4" bestFit="1" customWidth="1"/>
    <col min="1282" max="1282" width="71.25" style="4" bestFit="1" customWidth="1"/>
    <col min="1283" max="1283" width="11.75" style="4" bestFit="1" customWidth="1"/>
    <col min="1284" max="1284" width="11.875" style="4" bestFit="1" customWidth="1"/>
    <col min="1285" max="1535" width="9.125" style="4"/>
    <col min="1536" max="1536" width="10.75" style="4" bestFit="1" customWidth="1"/>
    <col min="1537" max="1537" width="9" style="4" bestFit="1" customWidth="1"/>
    <col min="1538" max="1538" width="71.25" style="4" bestFit="1" customWidth="1"/>
    <col min="1539" max="1539" width="11.75" style="4" bestFit="1" customWidth="1"/>
    <col min="1540" max="1540" width="11.875" style="4" bestFit="1" customWidth="1"/>
    <col min="1541" max="1791" width="9.125" style="4"/>
    <col min="1792" max="1792" width="10.75" style="4" bestFit="1" customWidth="1"/>
    <col min="1793" max="1793" width="9" style="4" bestFit="1" customWidth="1"/>
    <col min="1794" max="1794" width="71.25" style="4" bestFit="1" customWidth="1"/>
    <col min="1795" max="1795" width="11.75" style="4" bestFit="1" customWidth="1"/>
    <col min="1796" max="1796" width="11.875" style="4" bestFit="1" customWidth="1"/>
    <col min="1797" max="2047" width="9.125" style="4"/>
    <col min="2048" max="2048" width="10.75" style="4" bestFit="1" customWidth="1"/>
    <col min="2049" max="2049" width="9" style="4" bestFit="1" customWidth="1"/>
    <col min="2050" max="2050" width="71.25" style="4" bestFit="1" customWidth="1"/>
    <col min="2051" max="2051" width="11.75" style="4" bestFit="1" customWidth="1"/>
    <col min="2052" max="2052" width="11.875" style="4" bestFit="1" customWidth="1"/>
    <col min="2053" max="2303" width="9.125" style="4"/>
    <col min="2304" max="2304" width="10.75" style="4" bestFit="1" customWidth="1"/>
    <col min="2305" max="2305" width="9" style="4" bestFit="1" customWidth="1"/>
    <col min="2306" max="2306" width="71.25" style="4" bestFit="1" customWidth="1"/>
    <col min="2307" max="2307" width="11.75" style="4" bestFit="1" customWidth="1"/>
    <col min="2308" max="2308" width="11.875" style="4" bestFit="1" customWidth="1"/>
    <col min="2309" max="2559" width="9.125" style="4"/>
    <col min="2560" max="2560" width="10.75" style="4" bestFit="1" customWidth="1"/>
    <col min="2561" max="2561" width="9" style="4" bestFit="1" customWidth="1"/>
    <col min="2562" max="2562" width="71.25" style="4" bestFit="1" customWidth="1"/>
    <col min="2563" max="2563" width="11.75" style="4" bestFit="1" customWidth="1"/>
    <col min="2564" max="2564" width="11.875" style="4" bestFit="1" customWidth="1"/>
    <col min="2565" max="2815" width="9.125" style="4"/>
    <col min="2816" max="2816" width="10.75" style="4" bestFit="1" customWidth="1"/>
    <col min="2817" max="2817" width="9" style="4" bestFit="1" customWidth="1"/>
    <col min="2818" max="2818" width="71.25" style="4" bestFit="1" customWidth="1"/>
    <col min="2819" max="2819" width="11.75" style="4" bestFit="1" customWidth="1"/>
    <col min="2820" max="2820" width="11.875" style="4" bestFit="1" customWidth="1"/>
    <col min="2821" max="3071" width="9.125" style="4"/>
    <col min="3072" max="3072" width="10.75" style="4" bestFit="1" customWidth="1"/>
    <col min="3073" max="3073" width="9" style="4" bestFit="1" customWidth="1"/>
    <col min="3074" max="3074" width="71.25" style="4" bestFit="1" customWidth="1"/>
    <col min="3075" max="3075" width="11.75" style="4" bestFit="1" customWidth="1"/>
    <col min="3076" max="3076" width="11.875" style="4" bestFit="1" customWidth="1"/>
    <col min="3077" max="3327" width="9.125" style="4"/>
    <col min="3328" max="3328" width="10.75" style="4" bestFit="1" customWidth="1"/>
    <col min="3329" max="3329" width="9" style="4" bestFit="1" customWidth="1"/>
    <col min="3330" max="3330" width="71.25" style="4" bestFit="1" customWidth="1"/>
    <col min="3331" max="3331" width="11.75" style="4" bestFit="1" customWidth="1"/>
    <col min="3332" max="3332" width="11.875" style="4" bestFit="1" customWidth="1"/>
    <col min="3333" max="3583" width="9.125" style="4"/>
    <col min="3584" max="3584" width="10.75" style="4" bestFit="1" customWidth="1"/>
    <col min="3585" max="3585" width="9" style="4" bestFit="1" customWidth="1"/>
    <col min="3586" max="3586" width="71.25" style="4" bestFit="1" customWidth="1"/>
    <col min="3587" max="3587" width="11.75" style="4" bestFit="1" customWidth="1"/>
    <col min="3588" max="3588" width="11.875" style="4" bestFit="1" customWidth="1"/>
    <col min="3589" max="3839" width="9.125" style="4"/>
    <col min="3840" max="3840" width="10.75" style="4" bestFit="1" customWidth="1"/>
    <col min="3841" max="3841" width="9" style="4" bestFit="1" customWidth="1"/>
    <col min="3842" max="3842" width="71.25" style="4" bestFit="1" customWidth="1"/>
    <col min="3843" max="3843" width="11.75" style="4" bestFit="1" customWidth="1"/>
    <col min="3844" max="3844" width="11.875" style="4" bestFit="1" customWidth="1"/>
    <col min="3845" max="4095" width="9.125" style="4"/>
    <col min="4096" max="4096" width="10.75" style="4" bestFit="1" customWidth="1"/>
    <col min="4097" max="4097" width="9" style="4" bestFit="1" customWidth="1"/>
    <col min="4098" max="4098" width="71.25" style="4" bestFit="1" customWidth="1"/>
    <col min="4099" max="4099" width="11.75" style="4" bestFit="1" customWidth="1"/>
    <col min="4100" max="4100" width="11.875" style="4" bestFit="1" customWidth="1"/>
    <col min="4101" max="4351" width="9.125" style="4"/>
    <col min="4352" max="4352" width="10.75" style="4" bestFit="1" customWidth="1"/>
    <col min="4353" max="4353" width="9" style="4" bestFit="1" customWidth="1"/>
    <col min="4354" max="4354" width="71.25" style="4" bestFit="1" customWidth="1"/>
    <col min="4355" max="4355" width="11.75" style="4" bestFit="1" customWidth="1"/>
    <col min="4356" max="4356" width="11.875" style="4" bestFit="1" customWidth="1"/>
    <col min="4357" max="4607" width="9.125" style="4"/>
    <col min="4608" max="4608" width="10.75" style="4" bestFit="1" customWidth="1"/>
    <col min="4609" max="4609" width="9" style="4" bestFit="1" customWidth="1"/>
    <col min="4610" max="4610" width="71.25" style="4" bestFit="1" customWidth="1"/>
    <col min="4611" max="4611" width="11.75" style="4" bestFit="1" customWidth="1"/>
    <col min="4612" max="4612" width="11.875" style="4" bestFit="1" customWidth="1"/>
    <col min="4613" max="4863" width="9.125" style="4"/>
    <col min="4864" max="4864" width="10.75" style="4" bestFit="1" customWidth="1"/>
    <col min="4865" max="4865" width="9" style="4" bestFit="1" customWidth="1"/>
    <col min="4866" max="4866" width="71.25" style="4" bestFit="1" customWidth="1"/>
    <col min="4867" max="4867" width="11.75" style="4" bestFit="1" customWidth="1"/>
    <col min="4868" max="4868" width="11.875" style="4" bestFit="1" customWidth="1"/>
    <col min="4869" max="5119" width="9.125" style="4"/>
    <col min="5120" max="5120" width="10.75" style="4" bestFit="1" customWidth="1"/>
    <col min="5121" max="5121" width="9" style="4" bestFit="1" customWidth="1"/>
    <col min="5122" max="5122" width="71.25" style="4" bestFit="1" customWidth="1"/>
    <col min="5123" max="5123" width="11.75" style="4" bestFit="1" customWidth="1"/>
    <col min="5124" max="5124" width="11.875" style="4" bestFit="1" customWidth="1"/>
    <col min="5125" max="5375" width="9.125" style="4"/>
    <col min="5376" max="5376" width="10.75" style="4" bestFit="1" customWidth="1"/>
    <col min="5377" max="5377" width="9" style="4" bestFit="1" customWidth="1"/>
    <col min="5378" max="5378" width="71.25" style="4" bestFit="1" customWidth="1"/>
    <col min="5379" max="5379" width="11.75" style="4" bestFit="1" customWidth="1"/>
    <col min="5380" max="5380" width="11.875" style="4" bestFit="1" customWidth="1"/>
    <col min="5381" max="5631" width="9.125" style="4"/>
    <col min="5632" max="5632" width="10.75" style="4" bestFit="1" customWidth="1"/>
    <col min="5633" max="5633" width="9" style="4" bestFit="1" customWidth="1"/>
    <col min="5634" max="5634" width="71.25" style="4" bestFit="1" customWidth="1"/>
    <col min="5635" max="5635" width="11.75" style="4" bestFit="1" customWidth="1"/>
    <col min="5636" max="5636" width="11.875" style="4" bestFit="1" customWidth="1"/>
    <col min="5637" max="5887" width="9.125" style="4"/>
    <col min="5888" max="5888" width="10.75" style="4" bestFit="1" customWidth="1"/>
    <col min="5889" max="5889" width="9" style="4" bestFit="1" customWidth="1"/>
    <col min="5890" max="5890" width="71.25" style="4" bestFit="1" customWidth="1"/>
    <col min="5891" max="5891" width="11.75" style="4" bestFit="1" customWidth="1"/>
    <col min="5892" max="5892" width="11.875" style="4" bestFit="1" customWidth="1"/>
    <col min="5893" max="6143" width="9.125" style="4"/>
    <col min="6144" max="6144" width="10.75" style="4" bestFit="1" customWidth="1"/>
    <col min="6145" max="6145" width="9" style="4" bestFit="1" customWidth="1"/>
    <col min="6146" max="6146" width="71.25" style="4" bestFit="1" customWidth="1"/>
    <col min="6147" max="6147" width="11.75" style="4" bestFit="1" customWidth="1"/>
    <col min="6148" max="6148" width="11.875" style="4" bestFit="1" customWidth="1"/>
    <col min="6149" max="6399" width="9.125" style="4"/>
    <col min="6400" max="6400" width="10.75" style="4" bestFit="1" customWidth="1"/>
    <col min="6401" max="6401" width="9" style="4" bestFit="1" customWidth="1"/>
    <col min="6402" max="6402" width="71.25" style="4" bestFit="1" customWidth="1"/>
    <col min="6403" max="6403" width="11.75" style="4" bestFit="1" customWidth="1"/>
    <col min="6404" max="6404" width="11.875" style="4" bestFit="1" customWidth="1"/>
    <col min="6405" max="6655" width="9.125" style="4"/>
    <col min="6656" max="6656" width="10.75" style="4" bestFit="1" customWidth="1"/>
    <col min="6657" max="6657" width="9" style="4" bestFit="1" customWidth="1"/>
    <col min="6658" max="6658" width="71.25" style="4" bestFit="1" customWidth="1"/>
    <col min="6659" max="6659" width="11.75" style="4" bestFit="1" customWidth="1"/>
    <col min="6660" max="6660" width="11.875" style="4" bestFit="1" customWidth="1"/>
    <col min="6661" max="6911" width="9.125" style="4"/>
    <col min="6912" max="6912" width="10.75" style="4" bestFit="1" customWidth="1"/>
    <col min="6913" max="6913" width="9" style="4" bestFit="1" customWidth="1"/>
    <col min="6914" max="6914" width="71.25" style="4" bestFit="1" customWidth="1"/>
    <col min="6915" max="6915" width="11.75" style="4" bestFit="1" customWidth="1"/>
    <col min="6916" max="6916" width="11.875" style="4" bestFit="1" customWidth="1"/>
    <col min="6917" max="7167" width="9.125" style="4"/>
    <col min="7168" max="7168" width="10.75" style="4" bestFit="1" customWidth="1"/>
    <col min="7169" max="7169" width="9" style="4" bestFit="1" customWidth="1"/>
    <col min="7170" max="7170" width="71.25" style="4" bestFit="1" customWidth="1"/>
    <col min="7171" max="7171" width="11.75" style="4" bestFit="1" customWidth="1"/>
    <col min="7172" max="7172" width="11.875" style="4" bestFit="1" customWidth="1"/>
    <col min="7173" max="7423" width="9.125" style="4"/>
    <col min="7424" max="7424" width="10.75" style="4" bestFit="1" customWidth="1"/>
    <col min="7425" max="7425" width="9" style="4" bestFit="1" customWidth="1"/>
    <col min="7426" max="7426" width="71.25" style="4" bestFit="1" customWidth="1"/>
    <col min="7427" max="7427" width="11.75" style="4" bestFit="1" customWidth="1"/>
    <col min="7428" max="7428" width="11.875" style="4" bestFit="1" customWidth="1"/>
    <col min="7429" max="7679" width="9.125" style="4"/>
    <col min="7680" max="7680" width="10.75" style="4" bestFit="1" customWidth="1"/>
    <col min="7681" max="7681" width="9" style="4" bestFit="1" customWidth="1"/>
    <col min="7682" max="7682" width="71.25" style="4" bestFit="1" customWidth="1"/>
    <col min="7683" max="7683" width="11.75" style="4" bestFit="1" customWidth="1"/>
    <col min="7684" max="7684" width="11.875" style="4" bestFit="1" customWidth="1"/>
    <col min="7685" max="7935" width="9.125" style="4"/>
    <col min="7936" max="7936" width="10.75" style="4" bestFit="1" customWidth="1"/>
    <col min="7937" max="7937" width="9" style="4" bestFit="1" customWidth="1"/>
    <col min="7938" max="7938" width="71.25" style="4" bestFit="1" customWidth="1"/>
    <col min="7939" max="7939" width="11.75" style="4" bestFit="1" customWidth="1"/>
    <col min="7940" max="7940" width="11.875" style="4" bestFit="1" customWidth="1"/>
    <col min="7941" max="8191" width="9.125" style="4"/>
    <col min="8192" max="8192" width="10.75" style="4" bestFit="1" customWidth="1"/>
    <col min="8193" max="8193" width="9" style="4" bestFit="1" customWidth="1"/>
    <col min="8194" max="8194" width="71.25" style="4" bestFit="1" customWidth="1"/>
    <col min="8195" max="8195" width="11.75" style="4" bestFit="1" customWidth="1"/>
    <col min="8196" max="8196" width="11.875" style="4" bestFit="1" customWidth="1"/>
    <col min="8197" max="8447" width="9.125" style="4"/>
    <col min="8448" max="8448" width="10.75" style="4" bestFit="1" customWidth="1"/>
    <col min="8449" max="8449" width="9" style="4" bestFit="1" customWidth="1"/>
    <col min="8450" max="8450" width="71.25" style="4" bestFit="1" customWidth="1"/>
    <col min="8451" max="8451" width="11.75" style="4" bestFit="1" customWidth="1"/>
    <col min="8452" max="8452" width="11.875" style="4" bestFit="1" customWidth="1"/>
    <col min="8453" max="8703" width="9.125" style="4"/>
    <col min="8704" max="8704" width="10.75" style="4" bestFit="1" customWidth="1"/>
    <col min="8705" max="8705" width="9" style="4" bestFit="1" customWidth="1"/>
    <col min="8706" max="8706" width="71.25" style="4" bestFit="1" customWidth="1"/>
    <col min="8707" max="8707" width="11.75" style="4" bestFit="1" customWidth="1"/>
    <col min="8708" max="8708" width="11.875" style="4" bestFit="1" customWidth="1"/>
    <col min="8709" max="8959" width="9.125" style="4"/>
    <col min="8960" max="8960" width="10.75" style="4" bestFit="1" customWidth="1"/>
    <col min="8961" max="8961" width="9" style="4" bestFit="1" customWidth="1"/>
    <col min="8962" max="8962" width="71.25" style="4" bestFit="1" customWidth="1"/>
    <col min="8963" max="8963" width="11.75" style="4" bestFit="1" customWidth="1"/>
    <col min="8964" max="8964" width="11.875" style="4" bestFit="1" customWidth="1"/>
    <col min="8965" max="9215" width="9.125" style="4"/>
    <col min="9216" max="9216" width="10.75" style="4" bestFit="1" customWidth="1"/>
    <col min="9217" max="9217" width="9" style="4" bestFit="1" customWidth="1"/>
    <col min="9218" max="9218" width="71.25" style="4" bestFit="1" customWidth="1"/>
    <col min="9219" max="9219" width="11.75" style="4" bestFit="1" customWidth="1"/>
    <col min="9220" max="9220" width="11.875" style="4" bestFit="1" customWidth="1"/>
    <col min="9221" max="9471" width="9.125" style="4"/>
    <col min="9472" max="9472" width="10.75" style="4" bestFit="1" customWidth="1"/>
    <col min="9473" max="9473" width="9" style="4" bestFit="1" customWidth="1"/>
    <col min="9474" max="9474" width="71.25" style="4" bestFit="1" customWidth="1"/>
    <col min="9475" max="9475" width="11.75" style="4" bestFit="1" customWidth="1"/>
    <col min="9476" max="9476" width="11.875" style="4" bestFit="1" customWidth="1"/>
    <col min="9477" max="9727" width="9.125" style="4"/>
    <col min="9728" max="9728" width="10.75" style="4" bestFit="1" customWidth="1"/>
    <col min="9729" max="9729" width="9" style="4" bestFit="1" customWidth="1"/>
    <col min="9730" max="9730" width="71.25" style="4" bestFit="1" customWidth="1"/>
    <col min="9731" max="9731" width="11.75" style="4" bestFit="1" customWidth="1"/>
    <col min="9732" max="9732" width="11.875" style="4" bestFit="1" customWidth="1"/>
    <col min="9733" max="9983" width="9.125" style="4"/>
    <col min="9984" max="9984" width="10.75" style="4" bestFit="1" customWidth="1"/>
    <col min="9985" max="9985" width="9" style="4" bestFit="1" customWidth="1"/>
    <col min="9986" max="9986" width="71.25" style="4" bestFit="1" customWidth="1"/>
    <col min="9987" max="9987" width="11.75" style="4" bestFit="1" customWidth="1"/>
    <col min="9988" max="9988" width="11.875" style="4" bestFit="1" customWidth="1"/>
    <col min="9989" max="10239" width="9.125" style="4"/>
    <col min="10240" max="10240" width="10.75" style="4" bestFit="1" customWidth="1"/>
    <col min="10241" max="10241" width="9" style="4" bestFit="1" customWidth="1"/>
    <col min="10242" max="10242" width="71.25" style="4" bestFit="1" customWidth="1"/>
    <col min="10243" max="10243" width="11.75" style="4" bestFit="1" customWidth="1"/>
    <col min="10244" max="10244" width="11.875" style="4" bestFit="1" customWidth="1"/>
    <col min="10245" max="10495" width="9.125" style="4"/>
    <col min="10496" max="10496" width="10.75" style="4" bestFit="1" customWidth="1"/>
    <col min="10497" max="10497" width="9" style="4" bestFit="1" customWidth="1"/>
    <col min="10498" max="10498" width="71.25" style="4" bestFit="1" customWidth="1"/>
    <col min="10499" max="10499" width="11.75" style="4" bestFit="1" customWidth="1"/>
    <col min="10500" max="10500" width="11.875" style="4" bestFit="1" customWidth="1"/>
    <col min="10501" max="10751" width="9.125" style="4"/>
    <col min="10752" max="10752" width="10.75" style="4" bestFit="1" customWidth="1"/>
    <col min="10753" max="10753" width="9" style="4" bestFit="1" customWidth="1"/>
    <col min="10754" max="10754" width="71.25" style="4" bestFit="1" customWidth="1"/>
    <col min="10755" max="10755" width="11.75" style="4" bestFit="1" customWidth="1"/>
    <col min="10756" max="10756" width="11.875" style="4" bestFit="1" customWidth="1"/>
    <col min="10757" max="11007" width="9.125" style="4"/>
    <col min="11008" max="11008" width="10.75" style="4" bestFit="1" customWidth="1"/>
    <col min="11009" max="11009" width="9" style="4" bestFit="1" customWidth="1"/>
    <col min="11010" max="11010" width="71.25" style="4" bestFit="1" customWidth="1"/>
    <col min="11011" max="11011" width="11.75" style="4" bestFit="1" customWidth="1"/>
    <col min="11012" max="11012" width="11.875" style="4" bestFit="1" customWidth="1"/>
    <col min="11013" max="11263" width="9.125" style="4"/>
    <col min="11264" max="11264" width="10.75" style="4" bestFit="1" customWidth="1"/>
    <col min="11265" max="11265" width="9" style="4" bestFit="1" customWidth="1"/>
    <col min="11266" max="11266" width="71.25" style="4" bestFit="1" customWidth="1"/>
    <col min="11267" max="11267" width="11.75" style="4" bestFit="1" customWidth="1"/>
    <col min="11268" max="11268" width="11.875" style="4" bestFit="1" customWidth="1"/>
    <col min="11269" max="11519" width="9.125" style="4"/>
    <col min="11520" max="11520" width="10.75" style="4" bestFit="1" customWidth="1"/>
    <col min="11521" max="11521" width="9" style="4" bestFit="1" customWidth="1"/>
    <col min="11522" max="11522" width="71.25" style="4" bestFit="1" customWidth="1"/>
    <col min="11523" max="11523" width="11.75" style="4" bestFit="1" customWidth="1"/>
    <col min="11524" max="11524" width="11.875" style="4" bestFit="1" customWidth="1"/>
    <col min="11525" max="11775" width="9.125" style="4"/>
    <col min="11776" max="11776" width="10.75" style="4" bestFit="1" customWidth="1"/>
    <col min="11777" max="11777" width="9" style="4" bestFit="1" customWidth="1"/>
    <col min="11778" max="11778" width="71.25" style="4" bestFit="1" customWidth="1"/>
    <col min="11779" max="11779" width="11.75" style="4" bestFit="1" customWidth="1"/>
    <col min="11780" max="11780" width="11.875" style="4" bestFit="1" customWidth="1"/>
    <col min="11781" max="12031" width="9.125" style="4"/>
    <col min="12032" max="12032" width="10.75" style="4" bestFit="1" customWidth="1"/>
    <col min="12033" max="12033" width="9" style="4" bestFit="1" customWidth="1"/>
    <col min="12034" max="12034" width="71.25" style="4" bestFit="1" customWidth="1"/>
    <col min="12035" max="12035" width="11.75" style="4" bestFit="1" customWidth="1"/>
    <col min="12036" max="12036" width="11.875" style="4" bestFit="1" customWidth="1"/>
    <col min="12037" max="12287" width="9.125" style="4"/>
    <col min="12288" max="12288" width="10.75" style="4" bestFit="1" customWidth="1"/>
    <col min="12289" max="12289" width="9" style="4" bestFit="1" customWidth="1"/>
    <col min="12290" max="12290" width="71.25" style="4" bestFit="1" customWidth="1"/>
    <col min="12291" max="12291" width="11.75" style="4" bestFit="1" customWidth="1"/>
    <col min="12292" max="12292" width="11.875" style="4" bestFit="1" customWidth="1"/>
    <col min="12293" max="12543" width="9.125" style="4"/>
    <col min="12544" max="12544" width="10.75" style="4" bestFit="1" customWidth="1"/>
    <col min="12545" max="12545" width="9" style="4" bestFit="1" customWidth="1"/>
    <col min="12546" max="12546" width="71.25" style="4" bestFit="1" customWidth="1"/>
    <col min="12547" max="12547" width="11.75" style="4" bestFit="1" customWidth="1"/>
    <col min="12548" max="12548" width="11.875" style="4" bestFit="1" customWidth="1"/>
    <col min="12549" max="12799" width="9.125" style="4"/>
    <col min="12800" max="12800" width="10.75" style="4" bestFit="1" customWidth="1"/>
    <col min="12801" max="12801" width="9" style="4" bestFit="1" customWidth="1"/>
    <col min="12802" max="12802" width="71.25" style="4" bestFit="1" customWidth="1"/>
    <col min="12803" max="12803" width="11.75" style="4" bestFit="1" customWidth="1"/>
    <col min="12804" max="12804" width="11.875" style="4" bestFit="1" customWidth="1"/>
    <col min="12805" max="13055" width="9.125" style="4"/>
    <col min="13056" max="13056" width="10.75" style="4" bestFit="1" customWidth="1"/>
    <col min="13057" max="13057" width="9" style="4" bestFit="1" customWidth="1"/>
    <col min="13058" max="13058" width="71.25" style="4" bestFit="1" customWidth="1"/>
    <col min="13059" max="13059" width="11.75" style="4" bestFit="1" customWidth="1"/>
    <col min="13060" max="13060" width="11.875" style="4" bestFit="1" customWidth="1"/>
    <col min="13061" max="13311" width="9.125" style="4"/>
    <col min="13312" max="13312" width="10.75" style="4" bestFit="1" customWidth="1"/>
    <col min="13313" max="13313" width="9" style="4" bestFit="1" customWidth="1"/>
    <col min="13314" max="13314" width="71.25" style="4" bestFit="1" customWidth="1"/>
    <col min="13315" max="13315" width="11.75" style="4" bestFit="1" customWidth="1"/>
    <col min="13316" max="13316" width="11.875" style="4" bestFit="1" customWidth="1"/>
    <col min="13317" max="13567" width="9.125" style="4"/>
    <col min="13568" max="13568" width="10.75" style="4" bestFit="1" customWidth="1"/>
    <col min="13569" max="13569" width="9" style="4" bestFit="1" customWidth="1"/>
    <col min="13570" max="13570" width="71.25" style="4" bestFit="1" customWidth="1"/>
    <col min="13571" max="13571" width="11.75" style="4" bestFit="1" customWidth="1"/>
    <col min="13572" max="13572" width="11.875" style="4" bestFit="1" customWidth="1"/>
    <col min="13573" max="13823" width="9.125" style="4"/>
    <col min="13824" max="13824" width="10.75" style="4" bestFit="1" customWidth="1"/>
    <col min="13825" max="13825" width="9" style="4" bestFit="1" customWidth="1"/>
    <col min="13826" max="13826" width="71.25" style="4" bestFit="1" customWidth="1"/>
    <col min="13827" max="13827" width="11.75" style="4" bestFit="1" customWidth="1"/>
    <col min="13828" max="13828" width="11.875" style="4" bestFit="1" customWidth="1"/>
    <col min="13829" max="14079" width="9.125" style="4"/>
    <col min="14080" max="14080" width="10.75" style="4" bestFit="1" customWidth="1"/>
    <col min="14081" max="14081" width="9" style="4" bestFit="1" customWidth="1"/>
    <col min="14082" max="14082" width="71.25" style="4" bestFit="1" customWidth="1"/>
    <col min="14083" max="14083" width="11.75" style="4" bestFit="1" customWidth="1"/>
    <col min="14084" max="14084" width="11.875" style="4" bestFit="1" customWidth="1"/>
    <col min="14085" max="14335" width="9.125" style="4"/>
    <col min="14336" max="14336" width="10.75" style="4" bestFit="1" customWidth="1"/>
    <col min="14337" max="14337" width="9" style="4" bestFit="1" customWidth="1"/>
    <col min="14338" max="14338" width="71.25" style="4" bestFit="1" customWidth="1"/>
    <col min="14339" max="14339" width="11.75" style="4" bestFit="1" customWidth="1"/>
    <col min="14340" max="14340" width="11.875" style="4" bestFit="1" customWidth="1"/>
    <col min="14341" max="14591" width="9.125" style="4"/>
    <col min="14592" max="14592" width="10.75" style="4" bestFit="1" customWidth="1"/>
    <col min="14593" max="14593" width="9" style="4" bestFit="1" customWidth="1"/>
    <col min="14594" max="14594" width="71.25" style="4" bestFit="1" customWidth="1"/>
    <col min="14595" max="14595" width="11.75" style="4" bestFit="1" customWidth="1"/>
    <col min="14596" max="14596" width="11.875" style="4" bestFit="1" customWidth="1"/>
    <col min="14597" max="14847" width="9.125" style="4"/>
    <col min="14848" max="14848" width="10.75" style="4" bestFit="1" customWidth="1"/>
    <col min="14849" max="14849" width="9" style="4" bestFit="1" customWidth="1"/>
    <col min="14850" max="14850" width="71.25" style="4" bestFit="1" customWidth="1"/>
    <col min="14851" max="14851" width="11.75" style="4" bestFit="1" customWidth="1"/>
    <col min="14852" max="14852" width="11.875" style="4" bestFit="1" customWidth="1"/>
    <col min="14853" max="15103" width="9.125" style="4"/>
    <col min="15104" max="15104" width="10.75" style="4" bestFit="1" customWidth="1"/>
    <col min="15105" max="15105" width="9" style="4" bestFit="1" customWidth="1"/>
    <col min="15106" max="15106" width="71.25" style="4" bestFit="1" customWidth="1"/>
    <col min="15107" max="15107" width="11.75" style="4" bestFit="1" customWidth="1"/>
    <col min="15108" max="15108" width="11.875" style="4" bestFit="1" customWidth="1"/>
    <col min="15109" max="15359" width="9.125" style="4"/>
    <col min="15360" max="15360" width="10.75" style="4" bestFit="1" customWidth="1"/>
    <col min="15361" max="15361" width="9" style="4" bestFit="1" customWidth="1"/>
    <col min="15362" max="15362" width="71.25" style="4" bestFit="1" customWidth="1"/>
    <col min="15363" max="15363" width="11.75" style="4" bestFit="1" customWidth="1"/>
    <col min="15364" max="15364" width="11.875" style="4" bestFit="1" customWidth="1"/>
    <col min="15365" max="15615" width="9.125" style="4"/>
    <col min="15616" max="15616" width="10.75" style="4" bestFit="1" customWidth="1"/>
    <col min="15617" max="15617" width="9" style="4" bestFit="1" customWidth="1"/>
    <col min="15618" max="15618" width="71.25" style="4" bestFit="1" customWidth="1"/>
    <col min="15619" max="15619" width="11.75" style="4" bestFit="1" customWidth="1"/>
    <col min="15620" max="15620" width="11.875" style="4" bestFit="1" customWidth="1"/>
    <col min="15621" max="15871" width="9.125" style="4"/>
    <col min="15872" max="15872" width="10.75" style="4" bestFit="1" customWidth="1"/>
    <col min="15873" max="15873" width="9" style="4" bestFit="1" customWidth="1"/>
    <col min="15874" max="15874" width="71.25" style="4" bestFit="1" customWidth="1"/>
    <col min="15875" max="15875" width="11.75" style="4" bestFit="1" customWidth="1"/>
    <col min="15876" max="15876" width="11.875" style="4" bestFit="1" customWidth="1"/>
    <col min="15877" max="16127" width="9.125" style="4"/>
    <col min="16128" max="16128" width="10.75" style="4" bestFit="1" customWidth="1"/>
    <col min="16129" max="16129" width="9" style="4" bestFit="1" customWidth="1"/>
    <col min="16130" max="16130" width="71.25" style="4" bestFit="1" customWidth="1"/>
    <col min="16131" max="16131" width="11.75" style="4" bestFit="1" customWidth="1"/>
    <col min="16132" max="16132" width="11.875" style="4" bestFit="1" customWidth="1"/>
    <col min="16133" max="16384" width="9.125" style="4"/>
  </cols>
  <sheetData>
    <row r="1" spans="1:12" ht="15" x14ac:dyDescent="0.25">
      <c r="B1" s="83" t="s">
        <v>229</v>
      </c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2" x14ac:dyDescent="0.2">
      <c r="B2" s="51"/>
      <c r="C2" s="51"/>
      <c r="D2" s="51"/>
      <c r="E2" s="51"/>
      <c r="F2" s="51"/>
      <c r="G2" s="51"/>
      <c r="H2" s="51"/>
      <c r="I2" s="51"/>
      <c r="J2" s="51"/>
    </row>
    <row r="3" spans="1:12" x14ac:dyDescent="0.2">
      <c r="A3" s="63" t="s">
        <v>153</v>
      </c>
      <c r="B3" s="4" t="s">
        <v>0</v>
      </c>
      <c r="C3" s="32" t="s">
        <v>1</v>
      </c>
      <c r="D3" s="4" t="s">
        <v>2</v>
      </c>
      <c r="E3" s="4" t="s">
        <v>119</v>
      </c>
    </row>
    <row r="4" spans="1:12" ht="15" x14ac:dyDescent="0.25">
      <c r="A4" s="25"/>
      <c r="B4" s="25" t="s">
        <v>84</v>
      </c>
      <c r="C4" s="59">
        <f>SUM(C5:C6)</f>
        <v>922.54000000000019</v>
      </c>
      <c r="D4" s="26"/>
      <c r="E4" s="26"/>
    </row>
    <row r="5" spans="1:12" ht="15" x14ac:dyDescent="0.25">
      <c r="A5" s="49" t="s">
        <v>154</v>
      </c>
      <c r="B5" s="8" t="s">
        <v>85</v>
      </c>
      <c r="C5" s="60">
        <f>'נספח 2- כללי'!B7</f>
        <v>0.56999999999999995</v>
      </c>
      <c r="D5" s="20">
        <f>C5/$C$30</f>
        <v>1.99761143147931E-7</v>
      </c>
      <c r="E5" s="46">
        <f>C5*1000</f>
        <v>570</v>
      </c>
    </row>
    <row r="6" spans="1:12" ht="15" x14ac:dyDescent="0.25">
      <c r="A6" s="49" t="s">
        <v>155</v>
      </c>
      <c r="B6" s="8" t="s">
        <v>86</v>
      </c>
      <c r="C6" s="60">
        <f>'נספח 2- כללי'!B30</f>
        <v>921.97000000000014</v>
      </c>
      <c r="D6" s="20">
        <f t="shared" ref="D6:D30" si="0">C6/$C$30</f>
        <v>3.2311189675104907E-4</v>
      </c>
      <c r="E6" s="46">
        <f t="shared" ref="E6:E32" si="1">C6*1000</f>
        <v>921970.00000000012</v>
      </c>
    </row>
    <row r="7" spans="1:12" ht="15" x14ac:dyDescent="0.25">
      <c r="A7" s="25"/>
      <c r="B7" s="25" t="s">
        <v>87</v>
      </c>
      <c r="C7" s="59">
        <f>SUM(C8:C9)</f>
        <v>152.66</v>
      </c>
      <c r="D7" s="27"/>
      <c r="E7" s="47"/>
    </row>
    <row r="8" spans="1:12" ht="15" x14ac:dyDescent="0.25">
      <c r="A8" s="49" t="s">
        <v>156</v>
      </c>
      <c r="B8" s="8" t="s">
        <v>88</v>
      </c>
      <c r="C8" s="60">
        <f>'נספח 2- כללי'!B37</f>
        <v>0</v>
      </c>
      <c r="D8" s="20">
        <f t="shared" si="0"/>
        <v>0</v>
      </c>
      <c r="E8" s="46">
        <f t="shared" si="1"/>
        <v>0</v>
      </c>
    </row>
    <row r="9" spans="1:12" ht="15" x14ac:dyDescent="0.25">
      <c r="A9" s="49" t="s">
        <v>157</v>
      </c>
      <c r="B9" s="8" t="s">
        <v>89</v>
      </c>
      <c r="C9" s="60">
        <f>'נספח 2- כללי'!B40</f>
        <v>152.66</v>
      </c>
      <c r="D9" s="20">
        <f t="shared" si="0"/>
        <v>5.3500940549058151E-5</v>
      </c>
      <c r="E9" s="46">
        <f t="shared" si="1"/>
        <v>152660</v>
      </c>
    </row>
    <row r="10" spans="1:12" ht="15" x14ac:dyDescent="0.25">
      <c r="A10" s="25"/>
      <c r="B10" s="25" t="s">
        <v>90</v>
      </c>
      <c r="C10" s="59">
        <f>SUM(C11:C13)</f>
        <v>0</v>
      </c>
      <c r="D10" s="27"/>
      <c r="E10" s="47"/>
    </row>
    <row r="11" spans="1:12" s="23" customFormat="1" ht="15" x14ac:dyDescent="0.25">
      <c r="A11" s="21" t="s">
        <v>158</v>
      </c>
      <c r="B11" s="21" t="s">
        <v>91</v>
      </c>
      <c r="C11" s="61">
        <f>'נספח 2- כללי'!B44</f>
        <v>0</v>
      </c>
      <c r="D11" s="22">
        <f t="shared" si="0"/>
        <v>0</v>
      </c>
      <c r="E11" s="46">
        <f t="shared" si="1"/>
        <v>0</v>
      </c>
    </row>
    <row r="12" spans="1:12" s="23" customFormat="1" ht="15" x14ac:dyDescent="0.25">
      <c r="A12" s="21" t="s">
        <v>159</v>
      </c>
      <c r="B12" s="21" t="s">
        <v>92</v>
      </c>
      <c r="C12" s="61">
        <v>0</v>
      </c>
      <c r="D12" s="22">
        <f t="shared" si="0"/>
        <v>0</v>
      </c>
      <c r="E12" s="46">
        <f t="shared" si="1"/>
        <v>0</v>
      </c>
    </row>
    <row r="13" spans="1:12" s="23" customFormat="1" ht="15" x14ac:dyDescent="0.25">
      <c r="A13" s="21" t="s">
        <v>160</v>
      </c>
      <c r="B13" s="21" t="s">
        <v>93</v>
      </c>
      <c r="C13" s="61">
        <f>'נספח 2- כללי'!B49</f>
        <v>0</v>
      </c>
      <c r="D13" s="22">
        <f t="shared" si="0"/>
        <v>0</v>
      </c>
      <c r="E13" s="46">
        <f t="shared" si="1"/>
        <v>0</v>
      </c>
    </row>
    <row r="14" spans="1:12" s="23" customFormat="1" ht="15" x14ac:dyDescent="0.25">
      <c r="A14" s="25"/>
      <c r="B14" s="25" t="s">
        <v>94</v>
      </c>
      <c r="C14" s="59">
        <f>SUM(C15:C22)</f>
        <v>3720.5729837984327</v>
      </c>
      <c r="D14" s="27"/>
      <c r="E14" s="47"/>
    </row>
    <row r="15" spans="1:12" s="23" customFormat="1" ht="15" x14ac:dyDescent="0.25">
      <c r="A15" s="21" t="s">
        <v>161</v>
      </c>
      <c r="B15" s="75" t="s">
        <v>95</v>
      </c>
      <c r="C15" s="74">
        <f>'נספח 3 - כללי'!B8</f>
        <v>251.20819051273827</v>
      </c>
      <c r="D15" s="22">
        <f t="shared" si="0"/>
        <v>8.803795667534708E-5</v>
      </c>
      <c r="E15" s="46">
        <f t="shared" si="1"/>
        <v>251208.19051273828</v>
      </c>
    </row>
    <row r="16" spans="1:12" s="23" customFormat="1" ht="15" x14ac:dyDescent="0.25">
      <c r="A16" s="21" t="s">
        <v>162</v>
      </c>
      <c r="B16" s="75" t="s">
        <v>96</v>
      </c>
      <c r="C16" s="74">
        <f>'נספח 3 - כללי'!B19</f>
        <v>823.41479328569471</v>
      </c>
      <c r="D16" s="22">
        <f t="shared" si="0"/>
        <v>2.8857242173976785E-4</v>
      </c>
      <c r="E16" s="46">
        <f t="shared" si="1"/>
        <v>823414.79328569467</v>
      </c>
    </row>
    <row r="17" spans="1:5" s="23" customFormat="1" ht="15" x14ac:dyDescent="0.25">
      <c r="A17" s="21" t="s">
        <v>163</v>
      </c>
      <c r="B17" s="21" t="s">
        <v>97</v>
      </c>
      <c r="C17" s="61">
        <f>'נספח 3 - כללי'!B24</f>
        <v>0</v>
      </c>
      <c r="D17" s="22">
        <f t="shared" si="0"/>
        <v>0</v>
      </c>
      <c r="E17" s="46">
        <f t="shared" si="1"/>
        <v>0</v>
      </c>
    </row>
    <row r="18" spans="1:5" s="23" customFormat="1" ht="15" x14ac:dyDescent="0.25">
      <c r="A18" s="21" t="s">
        <v>164</v>
      </c>
      <c r="B18" s="21" t="s">
        <v>98</v>
      </c>
      <c r="C18" s="61">
        <f>'נספח 3 - כללי'!B29</f>
        <v>0</v>
      </c>
      <c r="D18" s="22">
        <f t="shared" si="0"/>
        <v>0</v>
      </c>
      <c r="E18" s="46">
        <f t="shared" si="1"/>
        <v>0</v>
      </c>
    </row>
    <row r="19" spans="1:5" s="23" customFormat="1" ht="15" x14ac:dyDescent="0.25">
      <c r="A19" s="21" t="s">
        <v>165</v>
      </c>
      <c r="B19" s="21" t="s">
        <v>99</v>
      </c>
      <c r="C19" s="61">
        <f>'נספח 3 - כללי'!B58</f>
        <v>1646.66</v>
      </c>
      <c r="D19" s="22">
        <f t="shared" si="0"/>
        <v>5.770854104841616E-4</v>
      </c>
      <c r="E19" s="46">
        <f t="shared" si="1"/>
        <v>1646660</v>
      </c>
    </row>
    <row r="20" spans="1:5" s="23" customFormat="1" ht="15" x14ac:dyDescent="0.25">
      <c r="A20" s="21" t="s">
        <v>166</v>
      </c>
      <c r="B20" s="21" t="s">
        <v>100</v>
      </c>
      <c r="C20" s="61">
        <f>'נספח 3 - כללי'!B131</f>
        <v>695.46</v>
      </c>
      <c r="D20" s="22">
        <f t="shared" si="0"/>
        <v>2.4372962212922827E-4</v>
      </c>
      <c r="E20" s="46">
        <f t="shared" si="1"/>
        <v>695460</v>
      </c>
    </row>
    <row r="21" spans="1:5" s="23" customFormat="1" ht="15" x14ac:dyDescent="0.25">
      <c r="A21" s="21" t="s">
        <v>167</v>
      </c>
      <c r="B21" s="21" t="s">
        <v>101</v>
      </c>
      <c r="C21" s="61">
        <f>'נספח 3 - כללי'!B33</f>
        <v>0</v>
      </c>
      <c r="D21" s="22">
        <f t="shared" si="0"/>
        <v>0</v>
      </c>
      <c r="E21" s="46">
        <f t="shared" si="1"/>
        <v>0</v>
      </c>
    </row>
    <row r="22" spans="1:5" s="23" customFormat="1" ht="15" x14ac:dyDescent="0.25">
      <c r="A22" s="21" t="s">
        <v>168</v>
      </c>
      <c r="B22" s="21" t="s">
        <v>102</v>
      </c>
      <c r="C22" s="61">
        <f>'נספח 3 - כללי'!B45</f>
        <v>303.83</v>
      </c>
      <c r="D22" s="22">
        <f t="shared" si="0"/>
        <v>1.064796984607647E-4</v>
      </c>
      <c r="E22" s="46">
        <f t="shared" si="1"/>
        <v>303830</v>
      </c>
    </row>
    <row r="23" spans="1:5" s="23" customFormat="1" ht="15" x14ac:dyDescent="0.25">
      <c r="A23" s="25"/>
      <c r="B23" s="25" t="s">
        <v>103</v>
      </c>
      <c r="C23" s="59">
        <f>SUM(C24:C25)</f>
        <v>0</v>
      </c>
      <c r="D23" s="27"/>
      <c r="E23" s="47"/>
    </row>
    <row r="24" spans="1:5" s="23" customFormat="1" ht="15" x14ac:dyDescent="0.25">
      <c r="A24" s="21" t="s">
        <v>169</v>
      </c>
      <c r="B24" s="21" t="s">
        <v>104</v>
      </c>
      <c r="C24" s="61">
        <f>'נספח 2- כללי'!B53</f>
        <v>0</v>
      </c>
      <c r="D24" s="22">
        <f t="shared" si="0"/>
        <v>0</v>
      </c>
      <c r="E24" s="46">
        <f t="shared" si="1"/>
        <v>0</v>
      </c>
    </row>
    <row r="25" spans="1:5" s="23" customFormat="1" ht="15" x14ac:dyDescent="0.25">
      <c r="A25" s="21" t="s">
        <v>170</v>
      </c>
      <c r="B25" s="21" t="s">
        <v>105</v>
      </c>
      <c r="C25" s="61">
        <f>'נספח 2- כללי'!B57</f>
        <v>0</v>
      </c>
      <c r="D25" s="22">
        <f t="shared" si="0"/>
        <v>0</v>
      </c>
      <c r="E25" s="46">
        <f t="shared" si="1"/>
        <v>0</v>
      </c>
    </row>
    <row r="26" spans="1:5" s="23" customFormat="1" ht="15" x14ac:dyDescent="0.25">
      <c r="A26" s="25" t="s">
        <v>171</v>
      </c>
      <c r="B26" s="25" t="s">
        <v>106</v>
      </c>
      <c r="C26" s="30">
        <f>C4+C7+C10+C14+C23</f>
        <v>4795.7729837984334</v>
      </c>
      <c r="D26" s="27">
        <f t="shared" si="0"/>
        <v>1.6807177079325246E-3</v>
      </c>
      <c r="E26" s="47">
        <f>SUM(E5:E25)</f>
        <v>4795772.9837984331</v>
      </c>
    </row>
    <row r="27" spans="1:5" ht="15" x14ac:dyDescent="0.25">
      <c r="A27" s="25"/>
      <c r="B27" s="8" t="s">
        <v>107</v>
      </c>
      <c r="C27" s="32"/>
      <c r="D27" s="20"/>
      <c r="E27" s="46">
        <f t="shared" si="1"/>
        <v>0</v>
      </c>
    </row>
    <row r="28" spans="1:5" ht="15" x14ac:dyDescent="0.25">
      <c r="A28" s="49" t="s">
        <v>172</v>
      </c>
      <c r="B28" s="49" t="s">
        <v>110</v>
      </c>
      <c r="C28" s="20">
        <f>SUM(C11,C15:C22,C25)/C32</f>
        <v>1.191060930228873E-3</v>
      </c>
      <c r="D28" s="20">
        <f t="shared" si="0"/>
        <v>4.174170052304522E-10</v>
      </c>
      <c r="E28" s="20">
        <f>SUM(E11,E15:E22,E25)/E32</f>
        <v>1.1910609302288732E-3</v>
      </c>
    </row>
    <row r="29" spans="1:5" ht="18.75" customHeight="1" x14ac:dyDescent="0.25">
      <c r="A29" s="49" t="s">
        <v>173</v>
      </c>
      <c r="B29" s="49" t="s">
        <v>111</v>
      </c>
      <c r="C29" s="20">
        <f>C26/C32</f>
        <v>1.5352629436710759E-3</v>
      </c>
      <c r="D29" s="20">
        <f t="shared" si="0"/>
        <v>5.3804540466735389E-10</v>
      </c>
      <c r="E29" s="20">
        <f>E26/E32</f>
        <v>1.5352629436710759E-3</v>
      </c>
    </row>
    <row r="30" spans="1:5" ht="15" x14ac:dyDescent="0.25">
      <c r="A30" s="49"/>
      <c r="B30" s="8" t="s">
        <v>56</v>
      </c>
      <c r="C30" s="15">
        <v>2853407.78</v>
      </c>
      <c r="D30" s="20">
        <f t="shared" si="0"/>
        <v>1</v>
      </c>
      <c r="E30" s="46">
        <f t="shared" si="1"/>
        <v>2853407780</v>
      </c>
    </row>
    <row r="31" spans="1:5" ht="15" x14ac:dyDescent="0.25">
      <c r="A31" s="49"/>
      <c r="B31" s="13"/>
      <c r="C31" s="15"/>
      <c r="D31" s="5"/>
      <c r="E31" s="46">
        <f t="shared" si="1"/>
        <v>0</v>
      </c>
    </row>
    <row r="32" spans="1:5" ht="15" hidden="1" x14ac:dyDescent="0.25">
      <c r="A32" s="49" t="s">
        <v>174</v>
      </c>
      <c r="B32" s="13" t="s">
        <v>113</v>
      </c>
      <c r="C32" s="15">
        <v>3123746.98</v>
      </c>
      <c r="D32" s="5"/>
      <c r="E32" s="46">
        <f t="shared" si="1"/>
        <v>3123746980</v>
      </c>
    </row>
    <row r="34" spans="1:3" ht="15" x14ac:dyDescent="0.25">
      <c r="A34" s="68" t="s">
        <v>174</v>
      </c>
      <c r="B34" s="68" t="s">
        <v>219</v>
      </c>
      <c r="C34" s="71">
        <f>AVERAGE(C30:C32)</f>
        <v>2988577.38</v>
      </c>
    </row>
  </sheetData>
  <mergeCells count="1">
    <mergeCell ref="B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rightToLeft="1" zoomScale="80" zoomScaleNormal="80" workbookViewId="0">
      <selection activeCell="B20" sqref="B20"/>
    </sheetView>
  </sheetViews>
  <sheetFormatPr defaultColWidth="9.125" defaultRowHeight="14.25" x14ac:dyDescent="0.2"/>
  <cols>
    <col min="1" max="1" width="9.125" style="4"/>
    <col min="2" max="2" width="71.25" style="4" bestFit="1" customWidth="1"/>
    <col min="3" max="3" width="13.625" style="4" bestFit="1" customWidth="1"/>
    <col min="4" max="4" width="11.875" style="4" bestFit="1" customWidth="1"/>
    <col min="5" max="5" width="14.5" style="4" bestFit="1" customWidth="1"/>
    <col min="6" max="255" width="9.125" style="4"/>
    <col min="256" max="256" width="10.75" style="4" bestFit="1" customWidth="1"/>
    <col min="257" max="257" width="9" style="4" bestFit="1" customWidth="1"/>
    <col min="258" max="258" width="71.25" style="4" bestFit="1" customWidth="1"/>
    <col min="259" max="259" width="8.875" style="4" bestFit="1" customWidth="1"/>
    <col min="260" max="260" width="11.875" style="4" bestFit="1" customWidth="1"/>
    <col min="261" max="511" width="9.125" style="4"/>
    <col min="512" max="512" width="10.75" style="4" bestFit="1" customWidth="1"/>
    <col min="513" max="513" width="9" style="4" bestFit="1" customWidth="1"/>
    <col min="514" max="514" width="71.25" style="4" bestFit="1" customWidth="1"/>
    <col min="515" max="515" width="8.875" style="4" bestFit="1" customWidth="1"/>
    <col min="516" max="516" width="11.875" style="4" bestFit="1" customWidth="1"/>
    <col min="517" max="767" width="9.125" style="4"/>
    <col min="768" max="768" width="10.75" style="4" bestFit="1" customWidth="1"/>
    <col min="769" max="769" width="9" style="4" bestFit="1" customWidth="1"/>
    <col min="770" max="770" width="71.25" style="4" bestFit="1" customWidth="1"/>
    <col min="771" max="771" width="8.875" style="4" bestFit="1" customWidth="1"/>
    <col min="772" max="772" width="11.875" style="4" bestFit="1" customWidth="1"/>
    <col min="773" max="1023" width="9.125" style="4"/>
    <col min="1024" max="1024" width="10.75" style="4" bestFit="1" customWidth="1"/>
    <col min="1025" max="1025" width="9" style="4" bestFit="1" customWidth="1"/>
    <col min="1026" max="1026" width="71.25" style="4" bestFit="1" customWidth="1"/>
    <col min="1027" max="1027" width="8.875" style="4" bestFit="1" customWidth="1"/>
    <col min="1028" max="1028" width="11.875" style="4" bestFit="1" customWidth="1"/>
    <col min="1029" max="1279" width="9.125" style="4"/>
    <col min="1280" max="1280" width="10.75" style="4" bestFit="1" customWidth="1"/>
    <col min="1281" max="1281" width="9" style="4" bestFit="1" customWidth="1"/>
    <col min="1282" max="1282" width="71.25" style="4" bestFit="1" customWidth="1"/>
    <col min="1283" max="1283" width="8.875" style="4" bestFit="1" customWidth="1"/>
    <col min="1284" max="1284" width="11.875" style="4" bestFit="1" customWidth="1"/>
    <col min="1285" max="1535" width="9.125" style="4"/>
    <col min="1536" max="1536" width="10.75" style="4" bestFit="1" customWidth="1"/>
    <col min="1537" max="1537" width="9" style="4" bestFit="1" customWidth="1"/>
    <col min="1538" max="1538" width="71.25" style="4" bestFit="1" customWidth="1"/>
    <col min="1539" max="1539" width="8.875" style="4" bestFit="1" customWidth="1"/>
    <col min="1540" max="1540" width="11.875" style="4" bestFit="1" customWidth="1"/>
    <col min="1541" max="1791" width="9.125" style="4"/>
    <col min="1792" max="1792" width="10.75" style="4" bestFit="1" customWidth="1"/>
    <col min="1793" max="1793" width="9" style="4" bestFit="1" customWidth="1"/>
    <col min="1794" max="1794" width="71.25" style="4" bestFit="1" customWidth="1"/>
    <col min="1795" max="1795" width="8.875" style="4" bestFit="1" customWidth="1"/>
    <col min="1796" max="1796" width="11.875" style="4" bestFit="1" customWidth="1"/>
    <col min="1797" max="2047" width="9.125" style="4"/>
    <col min="2048" max="2048" width="10.75" style="4" bestFit="1" customWidth="1"/>
    <col min="2049" max="2049" width="9" style="4" bestFit="1" customWidth="1"/>
    <col min="2050" max="2050" width="71.25" style="4" bestFit="1" customWidth="1"/>
    <col min="2051" max="2051" width="8.875" style="4" bestFit="1" customWidth="1"/>
    <col min="2052" max="2052" width="11.875" style="4" bestFit="1" customWidth="1"/>
    <col min="2053" max="2303" width="9.125" style="4"/>
    <col min="2304" max="2304" width="10.75" style="4" bestFit="1" customWidth="1"/>
    <col min="2305" max="2305" width="9" style="4" bestFit="1" customWidth="1"/>
    <col min="2306" max="2306" width="71.25" style="4" bestFit="1" customWidth="1"/>
    <col min="2307" max="2307" width="8.875" style="4" bestFit="1" customWidth="1"/>
    <col min="2308" max="2308" width="11.875" style="4" bestFit="1" customWidth="1"/>
    <col min="2309" max="2559" width="9.125" style="4"/>
    <col min="2560" max="2560" width="10.75" style="4" bestFit="1" customWidth="1"/>
    <col min="2561" max="2561" width="9" style="4" bestFit="1" customWidth="1"/>
    <col min="2562" max="2562" width="71.25" style="4" bestFit="1" customWidth="1"/>
    <col min="2563" max="2563" width="8.875" style="4" bestFit="1" customWidth="1"/>
    <col min="2564" max="2564" width="11.875" style="4" bestFit="1" customWidth="1"/>
    <col min="2565" max="2815" width="9.125" style="4"/>
    <col min="2816" max="2816" width="10.75" style="4" bestFit="1" customWidth="1"/>
    <col min="2817" max="2817" width="9" style="4" bestFit="1" customWidth="1"/>
    <col min="2818" max="2818" width="71.25" style="4" bestFit="1" customWidth="1"/>
    <col min="2819" max="2819" width="8.875" style="4" bestFit="1" customWidth="1"/>
    <col min="2820" max="2820" width="11.875" style="4" bestFit="1" customWidth="1"/>
    <col min="2821" max="3071" width="9.125" style="4"/>
    <col min="3072" max="3072" width="10.75" style="4" bestFit="1" customWidth="1"/>
    <col min="3073" max="3073" width="9" style="4" bestFit="1" customWidth="1"/>
    <col min="3074" max="3074" width="71.25" style="4" bestFit="1" customWidth="1"/>
    <col min="3075" max="3075" width="8.875" style="4" bestFit="1" customWidth="1"/>
    <col min="3076" max="3076" width="11.875" style="4" bestFit="1" customWidth="1"/>
    <col min="3077" max="3327" width="9.125" style="4"/>
    <col min="3328" max="3328" width="10.75" style="4" bestFit="1" customWidth="1"/>
    <col min="3329" max="3329" width="9" style="4" bestFit="1" customWidth="1"/>
    <col min="3330" max="3330" width="71.25" style="4" bestFit="1" customWidth="1"/>
    <col min="3331" max="3331" width="8.875" style="4" bestFit="1" customWidth="1"/>
    <col min="3332" max="3332" width="11.875" style="4" bestFit="1" customWidth="1"/>
    <col min="3333" max="3583" width="9.125" style="4"/>
    <col min="3584" max="3584" width="10.75" style="4" bestFit="1" customWidth="1"/>
    <col min="3585" max="3585" width="9" style="4" bestFit="1" customWidth="1"/>
    <col min="3586" max="3586" width="71.25" style="4" bestFit="1" customWidth="1"/>
    <col min="3587" max="3587" width="8.875" style="4" bestFit="1" customWidth="1"/>
    <col min="3588" max="3588" width="11.875" style="4" bestFit="1" customWidth="1"/>
    <col min="3589" max="3839" width="9.125" style="4"/>
    <col min="3840" max="3840" width="10.75" style="4" bestFit="1" customWidth="1"/>
    <col min="3841" max="3841" width="9" style="4" bestFit="1" customWidth="1"/>
    <col min="3842" max="3842" width="71.25" style="4" bestFit="1" customWidth="1"/>
    <col min="3843" max="3843" width="8.875" style="4" bestFit="1" customWidth="1"/>
    <col min="3844" max="3844" width="11.875" style="4" bestFit="1" customWidth="1"/>
    <col min="3845" max="4095" width="9.125" style="4"/>
    <col min="4096" max="4096" width="10.75" style="4" bestFit="1" customWidth="1"/>
    <col min="4097" max="4097" width="9" style="4" bestFit="1" customWidth="1"/>
    <col min="4098" max="4098" width="71.25" style="4" bestFit="1" customWidth="1"/>
    <col min="4099" max="4099" width="8.875" style="4" bestFit="1" customWidth="1"/>
    <col min="4100" max="4100" width="11.875" style="4" bestFit="1" customWidth="1"/>
    <col min="4101" max="4351" width="9.125" style="4"/>
    <col min="4352" max="4352" width="10.75" style="4" bestFit="1" customWidth="1"/>
    <col min="4353" max="4353" width="9" style="4" bestFit="1" customWidth="1"/>
    <col min="4354" max="4354" width="71.25" style="4" bestFit="1" customWidth="1"/>
    <col min="4355" max="4355" width="8.875" style="4" bestFit="1" customWidth="1"/>
    <col min="4356" max="4356" width="11.875" style="4" bestFit="1" customWidth="1"/>
    <col min="4357" max="4607" width="9.125" style="4"/>
    <col min="4608" max="4608" width="10.75" style="4" bestFit="1" customWidth="1"/>
    <col min="4609" max="4609" width="9" style="4" bestFit="1" customWidth="1"/>
    <col min="4610" max="4610" width="71.25" style="4" bestFit="1" customWidth="1"/>
    <col min="4611" max="4611" width="8.875" style="4" bestFit="1" customWidth="1"/>
    <col min="4612" max="4612" width="11.875" style="4" bestFit="1" customWidth="1"/>
    <col min="4613" max="4863" width="9.125" style="4"/>
    <col min="4864" max="4864" width="10.75" style="4" bestFit="1" customWidth="1"/>
    <col min="4865" max="4865" width="9" style="4" bestFit="1" customWidth="1"/>
    <col min="4866" max="4866" width="71.25" style="4" bestFit="1" customWidth="1"/>
    <col min="4867" max="4867" width="8.875" style="4" bestFit="1" customWidth="1"/>
    <col min="4868" max="4868" width="11.875" style="4" bestFit="1" customWidth="1"/>
    <col min="4869" max="5119" width="9.125" style="4"/>
    <col min="5120" max="5120" width="10.75" style="4" bestFit="1" customWidth="1"/>
    <col min="5121" max="5121" width="9" style="4" bestFit="1" customWidth="1"/>
    <col min="5122" max="5122" width="71.25" style="4" bestFit="1" customWidth="1"/>
    <col min="5123" max="5123" width="8.875" style="4" bestFit="1" customWidth="1"/>
    <col min="5124" max="5124" width="11.875" style="4" bestFit="1" customWidth="1"/>
    <col min="5125" max="5375" width="9.125" style="4"/>
    <col min="5376" max="5376" width="10.75" style="4" bestFit="1" customWidth="1"/>
    <col min="5377" max="5377" width="9" style="4" bestFit="1" customWidth="1"/>
    <col min="5378" max="5378" width="71.25" style="4" bestFit="1" customWidth="1"/>
    <col min="5379" max="5379" width="8.875" style="4" bestFit="1" customWidth="1"/>
    <col min="5380" max="5380" width="11.875" style="4" bestFit="1" customWidth="1"/>
    <col min="5381" max="5631" width="9.125" style="4"/>
    <col min="5632" max="5632" width="10.75" style="4" bestFit="1" customWidth="1"/>
    <col min="5633" max="5633" width="9" style="4" bestFit="1" customWidth="1"/>
    <col min="5634" max="5634" width="71.25" style="4" bestFit="1" customWidth="1"/>
    <col min="5635" max="5635" width="8.875" style="4" bestFit="1" customWidth="1"/>
    <col min="5636" max="5636" width="11.875" style="4" bestFit="1" customWidth="1"/>
    <col min="5637" max="5887" width="9.125" style="4"/>
    <col min="5888" max="5888" width="10.75" style="4" bestFit="1" customWidth="1"/>
    <col min="5889" max="5889" width="9" style="4" bestFit="1" customWidth="1"/>
    <col min="5890" max="5890" width="71.25" style="4" bestFit="1" customWidth="1"/>
    <col min="5891" max="5891" width="8.875" style="4" bestFit="1" customWidth="1"/>
    <col min="5892" max="5892" width="11.875" style="4" bestFit="1" customWidth="1"/>
    <col min="5893" max="6143" width="9.125" style="4"/>
    <col min="6144" max="6144" width="10.75" style="4" bestFit="1" customWidth="1"/>
    <col min="6145" max="6145" width="9" style="4" bestFit="1" customWidth="1"/>
    <col min="6146" max="6146" width="71.25" style="4" bestFit="1" customWidth="1"/>
    <col min="6147" max="6147" width="8.875" style="4" bestFit="1" customWidth="1"/>
    <col min="6148" max="6148" width="11.875" style="4" bestFit="1" customWidth="1"/>
    <col min="6149" max="6399" width="9.125" style="4"/>
    <col min="6400" max="6400" width="10.75" style="4" bestFit="1" customWidth="1"/>
    <col min="6401" max="6401" width="9" style="4" bestFit="1" customWidth="1"/>
    <col min="6402" max="6402" width="71.25" style="4" bestFit="1" customWidth="1"/>
    <col min="6403" max="6403" width="8.875" style="4" bestFit="1" customWidth="1"/>
    <col min="6404" max="6404" width="11.875" style="4" bestFit="1" customWidth="1"/>
    <col min="6405" max="6655" width="9.125" style="4"/>
    <col min="6656" max="6656" width="10.75" style="4" bestFit="1" customWidth="1"/>
    <col min="6657" max="6657" width="9" style="4" bestFit="1" customWidth="1"/>
    <col min="6658" max="6658" width="71.25" style="4" bestFit="1" customWidth="1"/>
    <col min="6659" max="6659" width="8.875" style="4" bestFit="1" customWidth="1"/>
    <col min="6660" max="6660" width="11.875" style="4" bestFit="1" customWidth="1"/>
    <col min="6661" max="6911" width="9.125" style="4"/>
    <col min="6912" max="6912" width="10.75" style="4" bestFit="1" customWidth="1"/>
    <col min="6913" max="6913" width="9" style="4" bestFit="1" customWidth="1"/>
    <col min="6914" max="6914" width="71.25" style="4" bestFit="1" customWidth="1"/>
    <col min="6915" max="6915" width="8.875" style="4" bestFit="1" customWidth="1"/>
    <col min="6916" max="6916" width="11.875" style="4" bestFit="1" customWidth="1"/>
    <col min="6917" max="7167" width="9.125" style="4"/>
    <col min="7168" max="7168" width="10.75" style="4" bestFit="1" customWidth="1"/>
    <col min="7169" max="7169" width="9" style="4" bestFit="1" customWidth="1"/>
    <col min="7170" max="7170" width="71.25" style="4" bestFit="1" customWidth="1"/>
    <col min="7171" max="7171" width="8.875" style="4" bestFit="1" customWidth="1"/>
    <col min="7172" max="7172" width="11.875" style="4" bestFit="1" customWidth="1"/>
    <col min="7173" max="7423" width="9.125" style="4"/>
    <col min="7424" max="7424" width="10.75" style="4" bestFit="1" customWidth="1"/>
    <col min="7425" max="7425" width="9" style="4" bestFit="1" customWidth="1"/>
    <col min="7426" max="7426" width="71.25" style="4" bestFit="1" customWidth="1"/>
    <col min="7427" max="7427" width="8.875" style="4" bestFit="1" customWidth="1"/>
    <col min="7428" max="7428" width="11.875" style="4" bestFit="1" customWidth="1"/>
    <col min="7429" max="7679" width="9.125" style="4"/>
    <col min="7680" max="7680" width="10.75" style="4" bestFit="1" customWidth="1"/>
    <col min="7681" max="7681" width="9" style="4" bestFit="1" customWidth="1"/>
    <col min="7682" max="7682" width="71.25" style="4" bestFit="1" customWidth="1"/>
    <col min="7683" max="7683" width="8.875" style="4" bestFit="1" customWidth="1"/>
    <col min="7684" max="7684" width="11.875" style="4" bestFit="1" customWidth="1"/>
    <col min="7685" max="7935" width="9.125" style="4"/>
    <col min="7936" max="7936" width="10.75" style="4" bestFit="1" customWidth="1"/>
    <col min="7937" max="7937" width="9" style="4" bestFit="1" customWidth="1"/>
    <col min="7938" max="7938" width="71.25" style="4" bestFit="1" customWidth="1"/>
    <col min="7939" max="7939" width="8.875" style="4" bestFit="1" customWidth="1"/>
    <col min="7940" max="7940" width="11.875" style="4" bestFit="1" customWidth="1"/>
    <col min="7941" max="8191" width="9.125" style="4"/>
    <col min="8192" max="8192" width="10.75" style="4" bestFit="1" customWidth="1"/>
    <col min="8193" max="8193" width="9" style="4" bestFit="1" customWidth="1"/>
    <col min="8194" max="8194" width="71.25" style="4" bestFit="1" customWidth="1"/>
    <col min="8195" max="8195" width="8.875" style="4" bestFit="1" customWidth="1"/>
    <col min="8196" max="8196" width="11.875" style="4" bestFit="1" customWidth="1"/>
    <col min="8197" max="8447" width="9.125" style="4"/>
    <col min="8448" max="8448" width="10.75" style="4" bestFit="1" customWidth="1"/>
    <col min="8449" max="8449" width="9" style="4" bestFit="1" customWidth="1"/>
    <col min="8450" max="8450" width="71.25" style="4" bestFit="1" customWidth="1"/>
    <col min="8451" max="8451" width="8.875" style="4" bestFit="1" customWidth="1"/>
    <col min="8452" max="8452" width="11.875" style="4" bestFit="1" customWidth="1"/>
    <col min="8453" max="8703" width="9.125" style="4"/>
    <col min="8704" max="8704" width="10.75" style="4" bestFit="1" customWidth="1"/>
    <col min="8705" max="8705" width="9" style="4" bestFit="1" customWidth="1"/>
    <col min="8706" max="8706" width="71.25" style="4" bestFit="1" customWidth="1"/>
    <col min="8707" max="8707" width="8.875" style="4" bestFit="1" customWidth="1"/>
    <col min="8708" max="8708" width="11.875" style="4" bestFit="1" customWidth="1"/>
    <col min="8709" max="8959" width="9.125" style="4"/>
    <col min="8960" max="8960" width="10.75" style="4" bestFit="1" customWidth="1"/>
    <col min="8961" max="8961" width="9" style="4" bestFit="1" customWidth="1"/>
    <col min="8962" max="8962" width="71.25" style="4" bestFit="1" customWidth="1"/>
    <col min="8963" max="8963" width="8.875" style="4" bestFit="1" customWidth="1"/>
    <col min="8964" max="8964" width="11.875" style="4" bestFit="1" customWidth="1"/>
    <col min="8965" max="9215" width="9.125" style="4"/>
    <col min="9216" max="9216" width="10.75" style="4" bestFit="1" customWidth="1"/>
    <col min="9217" max="9217" width="9" style="4" bestFit="1" customWidth="1"/>
    <col min="9218" max="9218" width="71.25" style="4" bestFit="1" customWidth="1"/>
    <col min="9219" max="9219" width="8.875" style="4" bestFit="1" customWidth="1"/>
    <col min="9220" max="9220" width="11.875" style="4" bestFit="1" customWidth="1"/>
    <col min="9221" max="9471" width="9.125" style="4"/>
    <col min="9472" max="9472" width="10.75" style="4" bestFit="1" customWidth="1"/>
    <col min="9473" max="9473" width="9" style="4" bestFit="1" customWidth="1"/>
    <col min="9474" max="9474" width="71.25" style="4" bestFit="1" customWidth="1"/>
    <col min="9475" max="9475" width="8.875" style="4" bestFit="1" customWidth="1"/>
    <col min="9476" max="9476" width="11.875" style="4" bestFit="1" customWidth="1"/>
    <col min="9477" max="9727" width="9.125" style="4"/>
    <col min="9728" max="9728" width="10.75" style="4" bestFit="1" customWidth="1"/>
    <col min="9729" max="9729" width="9" style="4" bestFit="1" customWidth="1"/>
    <col min="9730" max="9730" width="71.25" style="4" bestFit="1" customWidth="1"/>
    <col min="9731" max="9731" width="8.875" style="4" bestFit="1" customWidth="1"/>
    <col min="9732" max="9732" width="11.875" style="4" bestFit="1" customWidth="1"/>
    <col min="9733" max="9983" width="9.125" style="4"/>
    <col min="9984" max="9984" width="10.75" style="4" bestFit="1" customWidth="1"/>
    <col min="9985" max="9985" width="9" style="4" bestFit="1" customWidth="1"/>
    <col min="9986" max="9986" width="71.25" style="4" bestFit="1" customWidth="1"/>
    <col min="9987" max="9987" width="8.875" style="4" bestFit="1" customWidth="1"/>
    <col min="9988" max="9988" width="11.875" style="4" bestFit="1" customWidth="1"/>
    <col min="9989" max="10239" width="9.125" style="4"/>
    <col min="10240" max="10240" width="10.75" style="4" bestFit="1" customWidth="1"/>
    <col min="10241" max="10241" width="9" style="4" bestFit="1" customWidth="1"/>
    <col min="10242" max="10242" width="71.25" style="4" bestFit="1" customWidth="1"/>
    <col min="10243" max="10243" width="8.875" style="4" bestFit="1" customWidth="1"/>
    <col min="10244" max="10244" width="11.875" style="4" bestFit="1" customWidth="1"/>
    <col min="10245" max="10495" width="9.125" style="4"/>
    <col min="10496" max="10496" width="10.75" style="4" bestFit="1" customWidth="1"/>
    <col min="10497" max="10497" width="9" style="4" bestFit="1" customWidth="1"/>
    <col min="10498" max="10498" width="71.25" style="4" bestFit="1" customWidth="1"/>
    <col min="10499" max="10499" width="8.875" style="4" bestFit="1" customWidth="1"/>
    <col min="10500" max="10500" width="11.875" style="4" bestFit="1" customWidth="1"/>
    <col min="10501" max="10751" width="9.125" style="4"/>
    <col min="10752" max="10752" width="10.75" style="4" bestFit="1" customWidth="1"/>
    <col min="10753" max="10753" width="9" style="4" bestFit="1" customWidth="1"/>
    <col min="10754" max="10754" width="71.25" style="4" bestFit="1" customWidth="1"/>
    <col min="10755" max="10755" width="8.875" style="4" bestFit="1" customWidth="1"/>
    <col min="10756" max="10756" width="11.875" style="4" bestFit="1" customWidth="1"/>
    <col min="10757" max="11007" width="9.125" style="4"/>
    <col min="11008" max="11008" width="10.75" style="4" bestFit="1" customWidth="1"/>
    <col min="11009" max="11009" width="9" style="4" bestFit="1" customWidth="1"/>
    <col min="11010" max="11010" width="71.25" style="4" bestFit="1" customWidth="1"/>
    <col min="11011" max="11011" width="8.875" style="4" bestFit="1" customWidth="1"/>
    <col min="11012" max="11012" width="11.875" style="4" bestFit="1" customWidth="1"/>
    <col min="11013" max="11263" width="9.125" style="4"/>
    <col min="11264" max="11264" width="10.75" style="4" bestFit="1" customWidth="1"/>
    <col min="11265" max="11265" width="9" style="4" bestFit="1" customWidth="1"/>
    <col min="11266" max="11266" width="71.25" style="4" bestFit="1" customWidth="1"/>
    <col min="11267" max="11267" width="8.875" style="4" bestFit="1" customWidth="1"/>
    <col min="11268" max="11268" width="11.875" style="4" bestFit="1" customWidth="1"/>
    <col min="11269" max="11519" width="9.125" style="4"/>
    <col min="11520" max="11520" width="10.75" style="4" bestFit="1" customWidth="1"/>
    <col min="11521" max="11521" width="9" style="4" bestFit="1" customWidth="1"/>
    <col min="11522" max="11522" width="71.25" style="4" bestFit="1" customWidth="1"/>
    <col min="11523" max="11523" width="8.875" style="4" bestFit="1" customWidth="1"/>
    <col min="11524" max="11524" width="11.875" style="4" bestFit="1" customWidth="1"/>
    <col min="11525" max="11775" width="9.125" style="4"/>
    <col min="11776" max="11776" width="10.75" style="4" bestFit="1" customWidth="1"/>
    <col min="11777" max="11777" width="9" style="4" bestFit="1" customWidth="1"/>
    <col min="11778" max="11778" width="71.25" style="4" bestFit="1" customWidth="1"/>
    <col min="11779" max="11779" width="8.875" style="4" bestFit="1" customWidth="1"/>
    <col min="11780" max="11780" width="11.875" style="4" bestFit="1" customWidth="1"/>
    <col min="11781" max="12031" width="9.125" style="4"/>
    <col min="12032" max="12032" width="10.75" style="4" bestFit="1" customWidth="1"/>
    <col min="12033" max="12033" width="9" style="4" bestFit="1" customWidth="1"/>
    <col min="12034" max="12034" width="71.25" style="4" bestFit="1" customWidth="1"/>
    <col min="12035" max="12035" width="8.875" style="4" bestFit="1" customWidth="1"/>
    <col min="12036" max="12036" width="11.875" style="4" bestFit="1" customWidth="1"/>
    <col min="12037" max="12287" width="9.125" style="4"/>
    <col min="12288" max="12288" width="10.75" style="4" bestFit="1" customWidth="1"/>
    <col min="12289" max="12289" width="9" style="4" bestFit="1" customWidth="1"/>
    <col min="12290" max="12290" width="71.25" style="4" bestFit="1" customWidth="1"/>
    <col min="12291" max="12291" width="8.875" style="4" bestFit="1" customWidth="1"/>
    <col min="12292" max="12292" width="11.875" style="4" bestFit="1" customWidth="1"/>
    <col min="12293" max="12543" width="9.125" style="4"/>
    <col min="12544" max="12544" width="10.75" style="4" bestFit="1" customWidth="1"/>
    <col min="12545" max="12545" width="9" style="4" bestFit="1" customWidth="1"/>
    <col min="12546" max="12546" width="71.25" style="4" bestFit="1" customWidth="1"/>
    <col min="12547" max="12547" width="8.875" style="4" bestFit="1" customWidth="1"/>
    <col min="12548" max="12548" width="11.875" style="4" bestFit="1" customWidth="1"/>
    <col min="12549" max="12799" width="9.125" style="4"/>
    <col min="12800" max="12800" width="10.75" style="4" bestFit="1" customWidth="1"/>
    <col min="12801" max="12801" width="9" style="4" bestFit="1" customWidth="1"/>
    <col min="12802" max="12802" width="71.25" style="4" bestFit="1" customWidth="1"/>
    <col min="12803" max="12803" width="8.875" style="4" bestFit="1" customWidth="1"/>
    <col min="12804" max="12804" width="11.875" style="4" bestFit="1" customWidth="1"/>
    <col min="12805" max="13055" width="9.125" style="4"/>
    <col min="13056" max="13056" width="10.75" style="4" bestFit="1" customWidth="1"/>
    <col min="13057" max="13057" width="9" style="4" bestFit="1" customWidth="1"/>
    <col min="13058" max="13058" width="71.25" style="4" bestFit="1" customWidth="1"/>
    <col min="13059" max="13059" width="8.875" style="4" bestFit="1" customWidth="1"/>
    <col min="13060" max="13060" width="11.875" style="4" bestFit="1" customWidth="1"/>
    <col min="13061" max="13311" width="9.125" style="4"/>
    <col min="13312" max="13312" width="10.75" style="4" bestFit="1" customWidth="1"/>
    <col min="13313" max="13313" width="9" style="4" bestFit="1" customWidth="1"/>
    <col min="13314" max="13314" width="71.25" style="4" bestFit="1" customWidth="1"/>
    <col min="13315" max="13315" width="8.875" style="4" bestFit="1" customWidth="1"/>
    <col min="13316" max="13316" width="11.875" style="4" bestFit="1" customWidth="1"/>
    <col min="13317" max="13567" width="9.125" style="4"/>
    <col min="13568" max="13568" width="10.75" style="4" bestFit="1" customWidth="1"/>
    <col min="13569" max="13569" width="9" style="4" bestFit="1" customWidth="1"/>
    <col min="13570" max="13570" width="71.25" style="4" bestFit="1" customWidth="1"/>
    <col min="13571" max="13571" width="8.875" style="4" bestFit="1" customWidth="1"/>
    <col min="13572" max="13572" width="11.875" style="4" bestFit="1" customWidth="1"/>
    <col min="13573" max="13823" width="9.125" style="4"/>
    <col min="13824" max="13824" width="10.75" style="4" bestFit="1" customWidth="1"/>
    <col min="13825" max="13825" width="9" style="4" bestFit="1" customWidth="1"/>
    <col min="13826" max="13826" width="71.25" style="4" bestFit="1" customWidth="1"/>
    <col min="13827" max="13827" width="8.875" style="4" bestFit="1" customWidth="1"/>
    <col min="13828" max="13828" width="11.875" style="4" bestFit="1" customWidth="1"/>
    <col min="13829" max="14079" width="9.125" style="4"/>
    <col min="14080" max="14080" width="10.75" style="4" bestFit="1" customWidth="1"/>
    <col min="14081" max="14081" width="9" style="4" bestFit="1" customWidth="1"/>
    <col min="14082" max="14082" width="71.25" style="4" bestFit="1" customWidth="1"/>
    <col min="14083" max="14083" width="8.875" style="4" bestFit="1" customWidth="1"/>
    <col min="14084" max="14084" width="11.875" style="4" bestFit="1" customWidth="1"/>
    <col min="14085" max="14335" width="9.125" style="4"/>
    <col min="14336" max="14336" width="10.75" style="4" bestFit="1" customWidth="1"/>
    <col min="14337" max="14337" width="9" style="4" bestFit="1" customWidth="1"/>
    <col min="14338" max="14338" width="71.25" style="4" bestFit="1" customWidth="1"/>
    <col min="14339" max="14339" width="8.875" style="4" bestFit="1" customWidth="1"/>
    <col min="14340" max="14340" width="11.875" style="4" bestFit="1" customWidth="1"/>
    <col min="14341" max="14591" width="9.125" style="4"/>
    <col min="14592" max="14592" width="10.75" style="4" bestFit="1" customWidth="1"/>
    <col min="14593" max="14593" width="9" style="4" bestFit="1" customWidth="1"/>
    <col min="14594" max="14594" width="71.25" style="4" bestFit="1" customWidth="1"/>
    <col min="14595" max="14595" width="8.875" style="4" bestFit="1" customWidth="1"/>
    <col min="14596" max="14596" width="11.875" style="4" bestFit="1" customWidth="1"/>
    <col min="14597" max="14847" width="9.125" style="4"/>
    <col min="14848" max="14848" width="10.75" style="4" bestFit="1" customWidth="1"/>
    <col min="14849" max="14849" width="9" style="4" bestFit="1" customWidth="1"/>
    <col min="14850" max="14850" width="71.25" style="4" bestFit="1" customWidth="1"/>
    <col min="14851" max="14851" width="8.875" style="4" bestFit="1" customWidth="1"/>
    <col min="14852" max="14852" width="11.875" style="4" bestFit="1" customWidth="1"/>
    <col min="14853" max="15103" width="9.125" style="4"/>
    <col min="15104" max="15104" width="10.75" style="4" bestFit="1" customWidth="1"/>
    <col min="15105" max="15105" width="9" style="4" bestFit="1" customWidth="1"/>
    <col min="15106" max="15106" width="71.25" style="4" bestFit="1" customWidth="1"/>
    <col min="15107" max="15107" width="8.875" style="4" bestFit="1" customWidth="1"/>
    <col min="15108" max="15108" width="11.875" style="4" bestFit="1" customWidth="1"/>
    <col min="15109" max="15359" width="9.125" style="4"/>
    <col min="15360" max="15360" width="10.75" style="4" bestFit="1" customWidth="1"/>
    <col min="15361" max="15361" width="9" style="4" bestFit="1" customWidth="1"/>
    <col min="15362" max="15362" width="71.25" style="4" bestFit="1" customWidth="1"/>
    <col min="15363" max="15363" width="8.875" style="4" bestFit="1" customWidth="1"/>
    <col min="15364" max="15364" width="11.875" style="4" bestFit="1" customWidth="1"/>
    <col min="15365" max="15615" width="9.125" style="4"/>
    <col min="15616" max="15616" width="10.75" style="4" bestFit="1" customWidth="1"/>
    <col min="15617" max="15617" width="9" style="4" bestFit="1" customWidth="1"/>
    <col min="15618" max="15618" width="71.25" style="4" bestFit="1" customWidth="1"/>
    <col min="15619" max="15619" width="8.875" style="4" bestFit="1" customWidth="1"/>
    <col min="15620" max="15620" width="11.875" style="4" bestFit="1" customWidth="1"/>
    <col min="15621" max="15871" width="9.125" style="4"/>
    <col min="15872" max="15872" width="10.75" style="4" bestFit="1" customWidth="1"/>
    <col min="15873" max="15873" width="9" style="4" bestFit="1" customWidth="1"/>
    <col min="15874" max="15874" width="71.25" style="4" bestFit="1" customWidth="1"/>
    <col min="15875" max="15875" width="8.875" style="4" bestFit="1" customWidth="1"/>
    <col min="15876" max="15876" width="11.875" style="4" bestFit="1" customWidth="1"/>
    <col min="15877" max="16127" width="9.125" style="4"/>
    <col min="16128" max="16128" width="10.75" style="4" bestFit="1" customWidth="1"/>
    <col min="16129" max="16129" width="9" style="4" bestFit="1" customWidth="1"/>
    <col min="16130" max="16130" width="71.25" style="4" bestFit="1" customWidth="1"/>
    <col min="16131" max="16131" width="8.875" style="4" bestFit="1" customWidth="1"/>
    <col min="16132" max="16132" width="11.875" style="4" bestFit="1" customWidth="1"/>
    <col min="16133" max="16384" width="9.125" style="4"/>
  </cols>
  <sheetData>
    <row r="1" spans="1:12" ht="15" x14ac:dyDescent="0.25">
      <c r="B1" s="85" t="s">
        <v>230</v>
      </c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2" x14ac:dyDescent="0.2">
      <c r="B2" s="51"/>
      <c r="C2" s="51"/>
      <c r="D2" s="51"/>
      <c r="E2" s="51"/>
      <c r="F2" s="51"/>
      <c r="G2" s="51"/>
      <c r="H2" s="51"/>
      <c r="I2" s="51"/>
      <c r="J2" s="51"/>
    </row>
    <row r="3" spans="1:12" x14ac:dyDescent="0.2">
      <c r="A3" s="63" t="s">
        <v>153</v>
      </c>
      <c r="B3" s="4" t="s">
        <v>0</v>
      </c>
      <c r="C3" s="4" t="s">
        <v>1</v>
      </c>
      <c r="D3" s="4" t="s">
        <v>2</v>
      </c>
      <c r="E3" s="4" t="s">
        <v>119</v>
      </c>
    </row>
    <row r="4" spans="1:12" ht="15" x14ac:dyDescent="0.25">
      <c r="A4" s="25"/>
      <c r="B4" s="25" t="s">
        <v>84</v>
      </c>
      <c r="C4" s="59">
        <f>SUM(C5:C6)</f>
        <v>13.35</v>
      </c>
      <c r="D4" s="26"/>
      <c r="E4" s="26"/>
    </row>
    <row r="5" spans="1:12" ht="15" x14ac:dyDescent="0.25">
      <c r="A5" s="49" t="s">
        <v>154</v>
      </c>
      <c r="B5" s="8" t="s">
        <v>85</v>
      </c>
      <c r="C5" s="60">
        <f>'נספח 2- אג"ח'!B7</f>
        <v>0</v>
      </c>
      <c r="D5" s="20">
        <f>C5/$C$30</f>
        <v>0</v>
      </c>
      <c r="E5" s="46">
        <f>C5*1000</f>
        <v>0</v>
      </c>
    </row>
    <row r="6" spans="1:12" ht="15" x14ac:dyDescent="0.25">
      <c r="A6" s="49" t="s">
        <v>155</v>
      </c>
      <c r="B6" s="8" t="s">
        <v>86</v>
      </c>
      <c r="C6" s="60">
        <f>'נספח 2- אג"ח'!B10</f>
        <v>13.35</v>
      </c>
      <c r="D6" s="20">
        <f t="shared" ref="D6:D30" si="0">C6/$C$30</f>
        <v>1.7132204926323819E-4</v>
      </c>
      <c r="E6" s="46">
        <f t="shared" ref="E6:E32" si="1">C6*1000</f>
        <v>13350</v>
      </c>
    </row>
    <row r="7" spans="1:12" ht="15" x14ac:dyDescent="0.25">
      <c r="A7" s="25"/>
      <c r="B7" s="25" t="s">
        <v>87</v>
      </c>
      <c r="C7" s="59">
        <f>SUM(C8:C9)</f>
        <v>4.0999999999999996</v>
      </c>
      <c r="D7" s="27"/>
      <c r="E7" s="47"/>
    </row>
    <row r="8" spans="1:12" ht="15" x14ac:dyDescent="0.25">
      <c r="A8" s="49" t="s">
        <v>156</v>
      </c>
      <c r="B8" s="8" t="s">
        <v>88</v>
      </c>
      <c r="C8" s="60">
        <f>'נספח 2- אג"ח'!B17</f>
        <v>0</v>
      </c>
      <c r="D8" s="20">
        <f t="shared" si="0"/>
        <v>0</v>
      </c>
      <c r="E8" s="46">
        <f t="shared" si="1"/>
        <v>0</v>
      </c>
    </row>
    <row r="9" spans="1:12" ht="15" x14ac:dyDescent="0.25">
      <c r="A9" s="49" t="s">
        <v>157</v>
      </c>
      <c r="B9" s="8" t="s">
        <v>89</v>
      </c>
      <c r="C9" s="60">
        <f>'נספח 2- אג"ח'!B20</f>
        <v>4.0999999999999996</v>
      </c>
      <c r="D9" s="20">
        <f t="shared" si="0"/>
        <v>5.2615760447885885E-5</v>
      </c>
      <c r="E9" s="46">
        <f t="shared" si="1"/>
        <v>4100</v>
      </c>
    </row>
    <row r="10" spans="1:12" ht="15" x14ac:dyDescent="0.25">
      <c r="A10" s="25"/>
      <c r="B10" s="25" t="s">
        <v>90</v>
      </c>
      <c r="C10" s="59">
        <f>SUM(C11:C13)</f>
        <v>0</v>
      </c>
      <c r="D10" s="27"/>
      <c r="E10" s="47"/>
    </row>
    <row r="11" spans="1:12" s="23" customFormat="1" ht="15" x14ac:dyDescent="0.25">
      <c r="A11" s="21" t="s">
        <v>158</v>
      </c>
      <c r="B11" s="21" t="s">
        <v>91</v>
      </c>
      <c r="C11" s="61">
        <f>'נספח 2- אג"ח'!B24</f>
        <v>0</v>
      </c>
      <c r="D11" s="22">
        <f t="shared" si="0"/>
        <v>0</v>
      </c>
      <c r="E11" s="46">
        <f t="shared" si="1"/>
        <v>0</v>
      </c>
    </row>
    <row r="12" spans="1:12" s="23" customFormat="1" ht="15" x14ac:dyDescent="0.25">
      <c r="A12" s="21" t="s">
        <v>159</v>
      </c>
      <c r="B12" s="21" t="s">
        <v>92</v>
      </c>
      <c r="C12" s="61">
        <v>0</v>
      </c>
      <c r="D12" s="22">
        <f t="shared" si="0"/>
        <v>0</v>
      </c>
      <c r="E12" s="46">
        <f t="shared" si="1"/>
        <v>0</v>
      </c>
    </row>
    <row r="13" spans="1:12" s="23" customFormat="1" ht="15" x14ac:dyDescent="0.25">
      <c r="A13" s="21" t="s">
        <v>160</v>
      </c>
      <c r="B13" s="21" t="s">
        <v>93</v>
      </c>
      <c r="C13" s="61">
        <f>'נספח 2- אג"ח'!B29</f>
        <v>0</v>
      </c>
      <c r="D13" s="22">
        <f t="shared" si="0"/>
        <v>0</v>
      </c>
      <c r="E13" s="46">
        <f t="shared" si="1"/>
        <v>0</v>
      </c>
    </row>
    <row r="14" spans="1:12" s="23" customFormat="1" ht="15" x14ac:dyDescent="0.25">
      <c r="A14" s="25"/>
      <c r="B14" s="25" t="s">
        <v>94</v>
      </c>
      <c r="C14" s="59">
        <f>SUM(C15:C22)</f>
        <v>0</v>
      </c>
      <c r="D14" s="27"/>
      <c r="E14" s="47"/>
    </row>
    <row r="15" spans="1:12" s="23" customFormat="1" ht="15" x14ac:dyDescent="0.25">
      <c r="A15" s="21" t="s">
        <v>161</v>
      </c>
      <c r="B15" s="21" t="s">
        <v>95</v>
      </c>
      <c r="C15" s="61">
        <f>'נספח 3-אג"ח'!B6</f>
        <v>0</v>
      </c>
      <c r="D15" s="22">
        <f t="shared" si="0"/>
        <v>0</v>
      </c>
      <c r="E15" s="46">
        <f t="shared" si="1"/>
        <v>0</v>
      </c>
    </row>
    <row r="16" spans="1:12" s="23" customFormat="1" ht="15" x14ac:dyDescent="0.25">
      <c r="A16" s="21" t="s">
        <v>162</v>
      </c>
      <c r="B16" s="21" t="s">
        <v>96</v>
      </c>
      <c r="C16" s="61">
        <f>'נספח 3-אג"ח'!B9</f>
        <v>0</v>
      </c>
      <c r="D16" s="22">
        <f t="shared" si="0"/>
        <v>0</v>
      </c>
      <c r="E16" s="46">
        <f t="shared" si="1"/>
        <v>0</v>
      </c>
    </row>
    <row r="17" spans="1:5" s="23" customFormat="1" ht="15" x14ac:dyDescent="0.25">
      <c r="A17" s="21" t="s">
        <v>163</v>
      </c>
      <c r="B17" s="21" t="s">
        <v>97</v>
      </c>
      <c r="C17" s="61">
        <f>'נספח 3-אג"ח'!B14</f>
        <v>0</v>
      </c>
      <c r="D17" s="22">
        <f t="shared" si="0"/>
        <v>0</v>
      </c>
      <c r="E17" s="46">
        <f t="shared" si="1"/>
        <v>0</v>
      </c>
    </row>
    <row r="18" spans="1:5" s="23" customFormat="1" ht="15" x14ac:dyDescent="0.25">
      <c r="A18" s="21" t="s">
        <v>164</v>
      </c>
      <c r="B18" s="21" t="s">
        <v>98</v>
      </c>
      <c r="C18" s="61">
        <f>'נספח 3-אג"ח'!B19</f>
        <v>0</v>
      </c>
      <c r="D18" s="22">
        <f t="shared" si="0"/>
        <v>0</v>
      </c>
      <c r="E18" s="46">
        <f t="shared" si="1"/>
        <v>0</v>
      </c>
    </row>
    <row r="19" spans="1:5" s="23" customFormat="1" ht="15" x14ac:dyDescent="0.25">
      <c r="A19" s="21" t="s">
        <v>165</v>
      </c>
      <c r="B19" s="21" t="s">
        <v>99</v>
      </c>
      <c r="C19" s="61">
        <f>'נספח 3-אג"ח'!B33</f>
        <v>0</v>
      </c>
      <c r="D19" s="22">
        <f t="shared" si="0"/>
        <v>0</v>
      </c>
      <c r="E19" s="46">
        <f t="shared" si="1"/>
        <v>0</v>
      </c>
    </row>
    <row r="20" spans="1:5" s="23" customFormat="1" ht="15" x14ac:dyDescent="0.25">
      <c r="A20" s="21" t="s">
        <v>166</v>
      </c>
      <c r="B20" s="21" t="s">
        <v>100</v>
      </c>
      <c r="C20" s="61">
        <f>'נספח 3-אג"ח'!B36</f>
        <v>0</v>
      </c>
      <c r="D20" s="22">
        <f t="shared" si="0"/>
        <v>0</v>
      </c>
      <c r="E20" s="46">
        <f t="shared" si="1"/>
        <v>0</v>
      </c>
    </row>
    <row r="21" spans="1:5" s="23" customFormat="1" ht="15" x14ac:dyDescent="0.25">
      <c r="A21" s="21" t="s">
        <v>167</v>
      </c>
      <c r="B21" s="21" t="s">
        <v>101</v>
      </c>
      <c r="C21" s="61">
        <f>'נספח 3-אג"ח'!B23</f>
        <v>0</v>
      </c>
      <c r="D21" s="22">
        <f t="shared" si="0"/>
        <v>0</v>
      </c>
      <c r="E21" s="46">
        <f t="shared" si="1"/>
        <v>0</v>
      </c>
    </row>
    <row r="22" spans="1:5" s="23" customFormat="1" ht="15" x14ac:dyDescent="0.25">
      <c r="A22" s="21" t="s">
        <v>168</v>
      </c>
      <c r="B22" s="21" t="s">
        <v>102</v>
      </c>
      <c r="C22" s="61">
        <f>'נספח 3-אג"ח'!B26</f>
        <v>0</v>
      </c>
      <c r="D22" s="22">
        <f t="shared" si="0"/>
        <v>0</v>
      </c>
      <c r="E22" s="46">
        <f t="shared" si="1"/>
        <v>0</v>
      </c>
    </row>
    <row r="23" spans="1:5" s="23" customFormat="1" ht="15" x14ac:dyDescent="0.25">
      <c r="A23" s="25"/>
      <c r="B23" s="25" t="s">
        <v>103</v>
      </c>
      <c r="C23" s="59">
        <f>SUM(C24:C25)</f>
        <v>0</v>
      </c>
      <c r="D23" s="27"/>
      <c r="E23" s="47"/>
    </row>
    <row r="24" spans="1:5" s="23" customFormat="1" ht="15" x14ac:dyDescent="0.25">
      <c r="A24" s="21" t="s">
        <v>169</v>
      </c>
      <c r="B24" s="21" t="s">
        <v>104</v>
      </c>
      <c r="C24" s="61">
        <f>'נספח 2- אג"ח'!B33</f>
        <v>0</v>
      </c>
      <c r="D24" s="22">
        <f t="shared" si="0"/>
        <v>0</v>
      </c>
      <c r="E24" s="46">
        <f t="shared" si="1"/>
        <v>0</v>
      </c>
    </row>
    <row r="25" spans="1:5" s="23" customFormat="1" ht="15" x14ac:dyDescent="0.25">
      <c r="A25" s="21" t="s">
        <v>170</v>
      </c>
      <c r="B25" s="21" t="s">
        <v>105</v>
      </c>
      <c r="C25" s="61">
        <f>'נספח 2- אג"ח'!B37</f>
        <v>0</v>
      </c>
      <c r="D25" s="22">
        <f t="shared" si="0"/>
        <v>0</v>
      </c>
      <c r="E25" s="46">
        <f t="shared" si="1"/>
        <v>0</v>
      </c>
    </row>
    <row r="26" spans="1:5" s="23" customFormat="1" ht="15" x14ac:dyDescent="0.25">
      <c r="A26" s="25" t="s">
        <v>171</v>
      </c>
      <c r="B26" s="25" t="s">
        <v>106</v>
      </c>
      <c r="C26" s="30">
        <f>C4+C7+C10+C14+C23</f>
        <v>17.45</v>
      </c>
      <c r="D26" s="27">
        <f t="shared" si="0"/>
        <v>2.2393780971112406E-4</v>
      </c>
      <c r="E26" s="47">
        <f t="shared" si="1"/>
        <v>17450</v>
      </c>
    </row>
    <row r="27" spans="1:5" ht="15" x14ac:dyDescent="0.25">
      <c r="A27" s="25"/>
      <c r="B27" s="8" t="s">
        <v>107</v>
      </c>
      <c r="C27" s="32"/>
      <c r="D27" s="20"/>
      <c r="E27" s="46">
        <f t="shared" si="1"/>
        <v>0</v>
      </c>
    </row>
    <row r="28" spans="1:5" ht="19.5" customHeight="1" x14ac:dyDescent="0.25">
      <c r="A28" s="49" t="s">
        <v>172</v>
      </c>
      <c r="B28" s="49" t="s">
        <v>110</v>
      </c>
      <c r="C28" s="20">
        <f>SUM(C11,C15:C22,C25)/C32</f>
        <v>0</v>
      </c>
      <c r="D28" s="20">
        <f t="shared" si="0"/>
        <v>0</v>
      </c>
      <c r="E28" s="20">
        <f>SUM(E11,E15:E22,E25)/E32</f>
        <v>0</v>
      </c>
    </row>
    <row r="29" spans="1:5" ht="15" x14ac:dyDescent="0.25">
      <c r="A29" s="49" t="s">
        <v>173</v>
      </c>
      <c r="B29" s="49" t="s">
        <v>111</v>
      </c>
      <c r="C29" s="20">
        <f>C26/C32</f>
        <v>1.9876546711422498E-4</v>
      </c>
      <c r="D29" s="20">
        <f t="shared" si="0"/>
        <v>2.5507795617059027E-9</v>
      </c>
      <c r="E29" s="20">
        <f>E26/E32</f>
        <v>1.9876546711422498E-4</v>
      </c>
    </row>
    <row r="30" spans="1:5" ht="15" x14ac:dyDescent="0.25">
      <c r="A30" s="49"/>
      <c r="B30" s="8" t="s">
        <v>56</v>
      </c>
      <c r="C30" s="15">
        <v>77923.42</v>
      </c>
      <c r="D30" s="20">
        <f t="shared" si="0"/>
        <v>1</v>
      </c>
      <c r="E30" s="46">
        <f t="shared" si="1"/>
        <v>77923420</v>
      </c>
    </row>
    <row r="31" spans="1:5" ht="15" x14ac:dyDescent="0.25">
      <c r="A31" s="49"/>
      <c r="B31" s="13"/>
      <c r="C31" s="15"/>
      <c r="D31" s="5"/>
      <c r="E31" s="46">
        <f t="shared" si="1"/>
        <v>0</v>
      </c>
    </row>
    <row r="32" spans="1:5" ht="15" hidden="1" x14ac:dyDescent="0.25">
      <c r="A32" s="49" t="s">
        <v>174</v>
      </c>
      <c r="B32" s="13" t="s">
        <v>113</v>
      </c>
      <c r="C32" s="15">
        <v>87791.91</v>
      </c>
      <c r="E32" s="46">
        <f t="shared" si="1"/>
        <v>87791910</v>
      </c>
    </row>
    <row r="34" spans="1:3" ht="15" x14ac:dyDescent="0.25">
      <c r="A34" s="68" t="s">
        <v>174</v>
      </c>
      <c r="B34" s="68" t="s">
        <v>219</v>
      </c>
      <c r="C34" s="71">
        <f>AVERAGE(C30:C32)</f>
        <v>82857.665000000008</v>
      </c>
    </row>
  </sheetData>
  <mergeCells count="1">
    <mergeCell ref="B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rightToLeft="1" topLeftCell="A16" zoomScale="80" zoomScaleNormal="80" workbookViewId="0">
      <selection activeCell="B43" sqref="B43"/>
    </sheetView>
  </sheetViews>
  <sheetFormatPr defaultColWidth="9.125" defaultRowHeight="14.25" x14ac:dyDescent="0.2"/>
  <cols>
    <col min="1" max="1" width="9.125" style="4"/>
    <col min="2" max="2" width="123" style="4" bestFit="1" customWidth="1"/>
    <col min="3" max="3" width="13.625" style="4" bestFit="1" customWidth="1"/>
    <col min="4" max="4" width="11.875" style="4" bestFit="1" customWidth="1"/>
    <col min="5" max="5" width="14.5" style="4" bestFit="1" customWidth="1"/>
    <col min="6" max="255" width="9.125" style="4"/>
    <col min="256" max="256" width="10.75" style="4" bestFit="1" customWidth="1"/>
    <col min="257" max="257" width="9" style="4" bestFit="1" customWidth="1"/>
    <col min="258" max="258" width="71.25" style="4" bestFit="1" customWidth="1"/>
    <col min="259" max="259" width="9.125" style="4"/>
    <col min="260" max="260" width="11.875" style="4" bestFit="1" customWidth="1"/>
    <col min="261" max="511" width="9.125" style="4"/>
    <col min="512" max="512" width="10.75" style="4" bestFit="1" customWidth="1"/>
    <col min="513" max="513" width="9" style="4" bestFit="1" customWidth="1"/>
    <col min="514" max="514" width="71.25" style="4" bestFit="1" customWidth="1"/>
    <col min="515" max="515" width="9.125" style="4"/>
    <col min="516" max="516" width="11.875" style="4" bestFit="1" customWidth="1"/>
    <col min="517" max="767" width="9.125" style="4"/>
    <col min="768" max="768" width="10.75" style="4" bestFit="1" customWidth="1"/>
    <col min="769" max="769" width="9" style="4" bestFit="1" customWidth="1"/>
    <col min="770" max="770" width="71.25" style="4" bestFit="1" customWidth="1"/>
    <col min="771" max="771" width="9.125" style="4"/>
    <col min="772" max="772" width="11.875" style="4" bestFit="1" customWidth="1"/>
    <col min="773" max="1023" width="9.125" style="4"/>
    <col min="1024" max="1024" width="10.75" style="4" bestFit="1" customWidth="1"/>
    <col min="1025" max="1025" width="9" style="4" bestFit="1" customWidth="1"/>
    <col min="1026" max="1026" width="71.25" style="4" bestFit="1" customWidth="1"/>
    <col min="1027" max="1027" width="9.125" style="4"/>
    <col min="1028" max="1028" width="11.875" style="4" bestFit="1" customWidth="1"/>
    <col min="1029" max="1279" width="9.125" style="4"/>
    <col min="1280" max="1280" width="10.75" style="4" bestFit="1" customWidth="1"/>
    <col min="1281" max="1281" width="9" style="4" bestFit="1" customWidth="1"/>
    <col min="1282" max="1282" width="71.25" style="4" bestFit="1" customWidth="1"/>
    <col min="1283" max="1283" width="9.125" style="4"/>
    <col min="1284" max="1284" width="11.875" style="4" bestFit="1" customWidth="1"/>
    <col min="1285" max="1535" width="9.125" style="4"/>
    <col min="1536" max="1536" width="10.75" style="4" bestFit="1" customWidth="1"/>
    <col min="1537" max="1537" width="9" style="4" bestFit="1" customWidth="1"/>
    <col min="1538" max="1538" width="71.25" style="4" bestFit="1" customWidth="1"/>
    <col min="1539" max="1539" width="9.125" style="4"/>
    <col min="1540" max="1540" width="11.875" style="4" bestFit="1" customWidth="1"/>
    <col min="1541" max="1791" width="9.125" style="4"/>
    <col min="1792" max="1792" width="10.75" style="4" bestFit="1" customWidth="1"/>
    <col min="1793" max="1793" width="9" style="4" bestFit="1" customWidth="1"/>
    <col min="1794" max="1794" width="71.25" style="4" bestFit="1" customWidth="1"/>
    <col min="1795" max="1795" width="9.125" style="4"/>
    <col min="1796" max="1796" width="11.875" style="4" bestFit="1" customWidth="1"/>
    <col min="1797" max="2047" width="9.125" style="4"/>
    <col min="2048" max="2048" width="10.75" style="4" bestFit="1" customWidth="1"/>
    <col min="2049" max="2049" width="9" style="4" bestFit="1" customWidth="1"/>
    <col min="2050" max="2050" width="71.25" style="4" bestFit="1" customWidth="1"/>
    <col min="2051" max="2051" width="9.125" style="4"/>
    <col min="2052" max="2052" width="11.875" style="4" bestFit="1" customWidth="1"/>
    <col min="2053" max="2303" width="9.125" style="4"/>
    <col min="2304" max="2304" width="10.75" style="4" bestFit="1" customWidth="1"/>
    <col min="2305" max="2305" width="9" style="4" bestFit="1" customWidth="1"/>
    <col min="2306" max="2306" width="71.25" style="4" bestFit="1" customWidth="1"/>
    <col min="2307" max="2307" width="9.125" style="4"/>
    <col min="2308" max="2308" width="11.875" style="4" bestFit="1" customWidth="1"/>
    <col min="2309" max="2559" width="9.125" style="4"/>
    <col min="2560" max="2560" width="10.75" style="4" bestFit="1" customWidth="1"/>
    <col min="2561" max="2561" width="9" style="4" bestFit="1" customWidth="1"/>
    <col min="2562" max="2562" width="71.25" style="4" bestFit="1" customWidth="1"/>
    <col min="2563" max="2563" width="9.125" style="4"/>
    <col min="2564" max="2564" width="11.875" style="4" bestFit="1" customWidth="1"/>
    <col min="2565" max="2815" width="9.125" style="4"/>
    <col min="2816" max="2816" width="10.75" style="4" bestFit="1" customWidth="1"/>
    <col min="2817" max="2817" width="9" style="4" bestFit="1" customWidth="1"/>
    <col min="2818" max="2818" width="71.25" style="4" bestFit="1" customWidth="1"/>
    <col min="2819" max="2819" width="9.125" style="4"/>
    <col min="2820" max="2820" width="11.875" style="4" bestFit="1" customWidth="1"/>
    <col min="2821" max="3071" width="9.125" style="4"/>
    <col min="3072" max="3072" width="10.75" style="4" bestFit="1" customWidth="1"/>
    <col min="3073" max="3073" width="9" style="4" bestFit="1" customWidth="1"/>
    <col min="3074" max="3074" width="71.25" style="4" bestFit="1" customWidth="1"/>
    <col min="3075" max="3075" width="9.125" style="4"/>
    <col min="3076" max="3076" width="11.875" style="4" bestFit="1" customWidth="1"/>
    <col min="3077" max="3327" width="9.125" style="4"/>
    <col min="3328" max="3328" width="10.75" style="4" bestFit="1" customWidth="1"/>
    <col min="3329" max="3329" width="9" style="4" bestFit="1" customWidth="1"/>
    <col min="3330" max="3330" width="71.25" style="4" bestFit="1" customWidth="1"/>
    <col min="3331" max="3331" width="9.125" style="4"/>
    <col min="3332" max="3332" width="11.875" style="4" bestFit="1" customWidth="1"/>
    <col min="3333" max="3583" width="9.125" style="4"/>
    <col min="3584" max="3584" width="10.75" style="4" bestFit="1" customWidth="1"/>
    <col min="3585" max="3585" width="9" style="4" bestFit="1" customWidth="1"/>
    <col min="3586" max="3586" width="71.25" style="4" bestFit="1" customWidth="1"/>
    <col min="3587" max="3587" width="9.125" style="4"/>
    <col min="3588" max="3588" width="11.875" style="4" bestFit="1" customWidth="1"/>
    <col min="3589" max="3839" width="9.125" style="4"/>
    <col min="3840" max="3840" width="10.75" style="4" bestFit="1" customWidth="1"/>
    <col min="3841" max="3841" width="9" style="4" bestFit="1" customWidth="1"/>
    <col min="3842" max="3842" width="71.25" style="4" bestFit="1" customWidth="1"/>
    <col min="3843" max="3843" width="9.125" style="4"/>
    <col min="3844" max="3844" width="11.875" style="4" bestFit="1" customWidth="1"/>
    <col min="3845" max="4095" width="9.125" style="4"/>
    <col min="4096" max="4096" width="10.75" style="4" bestFit="1" customWidth="1"/>
    <col min="4097" max="4097" width="9" style="4" bestFit="1" customWidth="1"/>
    <col min="4098" max="4098" width="71.25" style="4" bestFit="1" customWidth="1"/>
    <col min="4099" max="4099" width="9.125" style="4"/>
    <col min="4100" max="4100" width="11.875" style="4" bestFit="1" customWidth="1"/>
    <col min="4101" max="4351" width="9.125" style="4"/>
    <col min="4352" max="4352" width="10.75" style="4" bestFit="1" customWidth="1"/>
    <col min="4353" max="4353" width="9" style="4" bestFit="1" customWidth="1"/>
    <col min="4354" max="4354" width="71.25" style="4" bestFit="1" customWidth="1"/>
    <col min="4355" max="4355" width="9.125" style="4"/>
    <col min="4356" max="4356" width="11.875" style="4" bestFit="1" customWidth="1"/>
    <col min="4357" max="4607" width="9.125" style="4"/>
    <col min="4608" max="4608" width="10.75" style="4" bestFit="1" customWidth="1"/>
    <col min="4609" max="4609" width="9" style="4" bestFit="1" customWidth="1"/>
    <col min="4610" max="4610" width="71.25" style="4" bestFit="1" customWidth="1"/>
    <col min="4611" max="4611" width="9.125" style="4"/>
    <col min="4612" max="4612" width="11.875" style="4" bestFit="1" customWidth="1"/>
    <col min="4613" max="4863" width="9.125" style="4"/>
    <col min="4864" max="4864" width="10.75" style="4" bestFit="1" customWidth="1"/>
    <col min="4865" max="4865" width="9" style="4" bestFit="1" customWidth="1"/>
    <col min="4866" max="4866" width="71.25" style="4" bestFit="1" customWidth="1"/>
    <col min="4867" max="4867" width="9.125" style="4"/>
    <col min="4868" max="4868" width="11.875" style="4" bestFit="1" customWidth="1"/>
    <col min="4869" max="5119" width="9.125" style="4"/>
    <col min="5120" max="5120" width="10.75" style="4" bestFit="1" customWidth="1"/>
    <col min="5121" max="5121" width="9" style="4" bestFit="1" customWidth="1"/>
    <col min="5122" max="5122" width="71.25" style="4" bestFit="1" customWidth="1"/>
    <col min="5123" max="5123" width="9.125" style="4"/>
    <col min="5124" max="5124" width="11.875" style="4" bestFit="1" customWidth="1"/>
    <col min="5125" max="5375" width="9.125" style="4"/>
    <col min="5376" max="5376" width="10.75" style="4" bestFit="1" customWidth="1"/>
    <col min="5377" max="5377" width="9" style="4" bestFit="1" customWidth="1"/>
    <col min="5378" max="5378" width="71.25" style="4" bestFit="1" customWidth="1"/>
    <col min="5379" max="5379" width="9.125" style="4"/>
    <col min="5380" max="5380" width="11.875" style="4" bestFit="1" customWidth="1"/>
    <col min="5381" max="5631" width="9.125" style="4"/>
    <col min="5632" max="5632" width="10.75" style="4" bestFit="1" customWidth="1"/>
    <col min="5633" max="5633" width="9" style="4" bestFit="1" customWidth="1"/>
    <col min="5634" max="5634" width="71.25" style="4" bestFit="1" customWidth="1"/>
    <col min="5635" max="5635" width="9.125" style="4"/>
    <col min="5636" max="5636" width="11.875" style="4" bestFit="1" customWidth="1"/>
    <col min="5637" max="5887" width="9.125" style="4"/>
    <col min="5888" max="5888" width="10.75" style="4" bestFit="1" customWidth="1"/>
    <col min="5889" max="5889" width="9" style="4" bestFit="1" customWidth="1"/>
    <col min="5890" max="5890" width="71.25" style="4" bestFit="1" customWidth="1"/>
    <col min="5891" max="5891" width="9.125" style="4"/>
    <col min="5892" max="5892" width="11.875" style="4" bestFit="1" customWidth="1"/>
    <col min="5893" max="6143" width="9.125" style="4"/>
    <col min="6144" max="6144" width="10.75" style="4" bestFit="1" customWidth="1"/>
    <col min="6145" max="6145" width="9" style="4" bestFit="1" customWidth="1"/>
    <col min="6146" max="6146" width="71.25" style="4" bestFit="1" customWidth="1"/>
    <col min="6147" max="6147" width="9.125" style="4"/>
    <col min="6148" max="6148" width="11.875" style="4" bestFit="1" customWidth="1"/>
    <col min="6149" max="6399" width="9.125" style="4"/>
    <col min="6400" max="6400" width="10.75" style="4" bestFit="1" customWidth="1"/>
    <col min="6401" max="6401" width="9" style="4" bestFit="1" customWidth="1"/>
    <col min="6402" max="6402" width="71.25" style="4" bestFit="1" customWidth="1"/>
    <col min="6403" max="6403" width="9.125" style="4"/>
    <col min="6404" max="6404" width="11.875" style="4" bestFit="1" customWidth="1"/>
    <col min="6405" max="6655" width="9.125" style="4"/>
    <col min="6656" max="6656" width="10.75" style="4" bestFit="1" customWidth="1"/>
    <col min="6657" max="6657" width="9" style="4" bestFit="1" customWidth="1"/>
    <col min="6658" max="6658" width="71.25" style="4" bestFit="1" customWidth="1"/>
    <col min="6659" max="6659" width="9.125" style="4"/>
    <col min="6660" max="6660" width="11.875" style="4" bestFit="1" customWidth="1"/>
    <col min="6661" max="6911" width="9.125" style="4"/>
    <col min="6912" max="6912" width="10.75" style="4" bestFit="1" customWidth="1"/>
    <col min="6913" max="6913" width="9" style="4" bestFit="1" customWidth="1"/>
    <col min="6914" max="6914" width="71.25" style="4" bestFit="1" customWidth="1"/>
    <col min="6915" max="6915" width="9.125" style="4"/>
    <col min="6916" max="6916" width="11.875" style="4" bestFit="1" customWidth="1"/>
    <col min="6917" max="7167" width="9.125" style="4"/>
    <col min="7168" max="7168" width="10.75" style="4" bestFit="1" customWidth="1"/>
    <col min="7169" max="7169" width="9" style="4" bestFit="1" customWidth="1"/>
    <col min="7170" max="7170" width="71.25" style="4" bestFit="1" customWidth="1"/>
    <col min="7171" max="7171" width="9.125" style="4"/>
    <col min="7172" max="7172" width="11.875" style="4" bestFit="1" customWidth="1"/>
    <col min="7173" max="7423" width="9.125" style="4"/>
    <col min="7424" max="7424" width="10.75" style="4" bestFit="1" customWidth="1"/>
    <col min="7425" max="7425" width="9" style="4" bestFit="1" customWidth="1"/>
    <col min="7426" max="7426" width="71.25" style="4" bestFit="1" customWidth="1"/>
    <col min="7427" max="7427" width="9.125" style="4"/>
    <col min="7428" max="7428" width="11.875" style="4" bestFit="1" customWidth="1"/>
    <col min="7429" max="7679" width="9.125" style="4"/>
    <col min="7680" max="7680" width="10.75" style="4" bestFit="1" customWidth="1"/>
    <col min="7681" max="7681" width="9" style="4" bestFit="1" customWidth="1"/>
    <col min="7682" max="7682" width="71.25" style="4" bestFit="1" customWidth="1"/>
    <col min="7683" max="7683" width="9.125" style="4"/>
    <col min="7684" max="7684" width="11.875" style="4" bestFit="1" customWidth="1"/>
    <col min="7685" max="7935" width="9.125" style="4"/>
    <col min="7936" max="7936" width="10.75" style="4" bestFit="1" customWidth="1"/>
    <col min="7937" max="7937" width="9" style="4" bestFit="1" customWidth="1"/>
    <col min="7938" max="7938" width="71.25" style="4" bestFit="1" customWidth="1"/>
    <col min="7939" max="7939" width="9.125" style="4"/>
    <col min="7940" max="7940" width="11.875" style="4" bestFit="1" customWidth="1"/>
    <col min="7941" max="8191" width="9.125" style="4"/>
    <col min="8192" max="8192" width="10.75" style="4" bestFit="1" customWidth="1"/>
    <col min="8193" max="8193" width="9" style="4" bestFit="1" customWidth="1"/>
    <col min="8194" max="8194" width="71.25" style="4" bestFit="1" customWidth="1"/>
    <col min="8195" max="8195" width="9.125" style="4"/>
    <col min="8196" max="8196" width="11.875" style="4" bestFit="1" customWidth="1"/>
    <col min="8197" max="8447" width="9.125" style="4"/>
    <col min="8448" max="8448" width="10.75" style="4" bestFit="1" customWidth="1"/>
    <col min="8449" max="8449" width="9" style="4" bestFit="1" customWidth="1"/>
    <col min="8450" max="8450" width="71.25" style="4" bestFit="1" customWidth="1"/>
    <col min="8451" max="8451" width="9.125" style="4"/>
    <col min="8452" max="8452" width="11.875" style="4" bestFit="1" customWidth="1"/>
    <col min="8453" max="8703" width="9.125" style="4"/>
    <col min="8704" max="8704" width="10.75" style="4" bestFit="1" customWidth="1"/>
    <col min="8705" max="8705" width="9" style="4" bestFit="1" customWidth="1"/>
    <col min="8706" max="8706" width="71.25" style="4" bestFit="1" customWidth="1"/>
    <col min="8707" max="8707" width="9.125" style="4"/>
    <col min="8708" max="8708" width="11.875" style="4" bestFit="1" customWidth="1"/>
    <col min="8709" max="8959" width="9.125" style="4"/>
    <col min="8960" max="8960" width="10.75" style="4" bestFit="1" customWidth="1"/>
    <col min="8961" max="8961" width="9" style="4" bestFit="1" customWidth="1"/>
    <col min="8962" max="8962" width="71.25" style="4" bestFit="1" customWidth="1"/>
    <col min="8963" max="8963" width="9.125" style="4"/>
    <col min="8964" max="8964" width="11.875" style="4" bestFit="1" customWidth="1"/>
    <col min="8965" max="9215" width="9.125" style="4"/>
    <col min="9216" max="9216" width="10.75" style="4" bestFit="1" customWidth="1"/>
    <col min="9217" max="9217" width="9" style="4" bestFit="1" customWidth="1"/>
    <col min="9218" max="9218" width="71.25" style="4" bestFit="1" customWidth="1"/>
    <col min="9219" max="9219" width="9.125" style="4"/>
    <col min="9220" max="9220" width="11.875" style="4" bestFit="1" customWidth="1"/>
    <col min="9221" max="9471" width="9.125" style="4"/>
    <col min="9472" max="9472" width="10.75" style="4" bestFit="1" customWidth="1"/>
    <col min="9473" max="9473" width="9" style="4" bestFit="1" customWidth="1"/>
    <col min="9474" max="9474" width="71.25" style="4" bestFit="1" customWidth="1"/>
    <col min="9475" max="9475" width="9.125" style="4"/>
    <col min="9476" max="9476" width="11.875" style="4" bestFit="1" customWidth="1"/>
    <col min="9477" max="9727" width="9.125" style="4"/>
    <col min="9728" max="9728" width="10.75" style="4" bestFit="1" customWidth="1"/>
    <col min="9729" max="9729" width="9" style="4" bestFit="1" customWidth="1"/>
    <col min="9730" max="9730" width="71.25" style="4" bestFit="1" customWidth="1"/>
    <col min="9731" max="9731" width="9.125" style="4"/>
    <col min="9732" max="9732" width="11.875" style="4" bestFit="1" customWidth="1"/>
    <col min="9733" max="9983" width="9.125" style="4"/>
    <col min="9984" max="9984" width="10.75" style="4" bestFit="1" customWidth="1"/>
    <col min="9985" max="9985" width="9" style="4" bestFit="1" customWidth="1"/>
    <col min="9986" max="9986" width="71.25" style="4" bestFit="1" customWidth="1"/>
    <col min="9987" max="9987" width="9.125" style="4"/>
    <col min="9988" max="9988" width="11.875" style="4" bestFit="1" customWidth="1"/>
    <col min="9989" max="10239" width="9.125" style="4"/>
    <col min="10240" max="10240" width="10.75" style="4" bestFit="1" customWidth="1"/>
    <col min="10241" max="10241" width="9" style="4" bestFit="1" customWidth="1"/>
    <col min="10242" max="10242" width="71.25" style="4" bestFit="1" customWidth="1"/>
    <col min="10243" max="10243" width="9.125" style="4"/>
    <col min="10244" max="10244" width="11.875" style="4" bestFit="1" customWidth="1"/>
    <col min="10245" max="10495" width="9.125" style="4"/>
    <col min="10496" max="10496" width="10.75" style="4" bestFit="1" customWidth="1"/>
    <col min="10497" max="10497" width="9" style="4" bestFit="1" customWidth="1"/>
    <col min="10498" max="10498" width="71.25" style="4" bestFit="1" customWidth="1"/>
    <col min="10499" max="10499" width="9.125" style="4"/>
    <col min="10500" max="10500" width="11.875" style="4" bestFit="1" customWidth="1"/>
    <col min="10501" max="10751" width="9.125" style="4"/>
    <col min="10752" max="10752" width="10.75" style="4" bestFit="1" customWidth="1"/>
    <col min="10753" max="10753" width="9" style="4" bestFit="1" customWidth="1"/>
    <col min="10754" max="10754" width="71.25" style="4" bestFit="1" customWidth="1"/>
    <col min="10755" max="10755" width="9.125" style="4"/>
    <col min="10756" max="10756" width="11.875" style="4" bestFit="1" customWidth="1"/>
    <col min="10757" max="11007" width="9.125" style="4"/>
    <col min="11008" max="11008" width="10.75" style="4" bestFit="1" customWidth="1"/>
    <col min="11009" max="11009" width="9" style="4" bestFit="1" customWidth="1"/>
    <col min="11010" max="11010" width="71.25" style="4" bestFit="1" customWidth="1"/>
    <col min="11011" max="11011" width="9.125" style="4"/>
    <col min="11012" max="11012" width="11.875" style="4" bestFit="1" customWidth="1"/>
    <col min="11013" max="11263" width="9.125" style="4"/>
    <col min="11264" max="11264" width="10.75" style="4" bestFit="1" customWidth="1"/>
    <col min="11265" max="11265" width="9" style="4" bestFit="1" customWidth="1"/>
    <col min="11266" max="11266" width="71.25" style="4" bestFit="1" customWidth="1"/>
    <col min="11267" max="11267" width="9.125" style="4"/>
    <col min="11268" max="11268" width="11.875" style="4" bestFit="1" customWidth="1"/>
    <col min="11269" max="11519" width="9.125" style="4"/>
    <col min="11520" max="11520" width="10.75" style="4" bestFit="1" customWidth="1"/>
    <col min="11521" max="11521" width="9" style="4" bestFit="1" customWidth="1"/>
    <col min="11522" max="11522" width="71.25" style="4" bestFit="1" customWidth="1"/>
    <col min="11523" max="11523" width="9.125" style="4"/>
    <col min="11524" max="11524" width="11.875" style="4" bestFit="1" customWidth="1"/>
    <col min="11525" max="11775" width="9.125" style="4"/>
    <col min="11776" max="11776" width="10.75" style="4" bestFit="1" customWidth="1"/>
    <col min="11777" max="11777" width="9" style="4" bestFit="1" customWidth="1"/>
    <col min="11778" max="11778" width="71.25" style="4" bestFit="1" customWidth="1"/>
    <col min="11779" max="11779" width="9.125" style="4"/>
    <col min="11780" max="11780" width="11.875" style="4" bestFit="1" customWidth="1"/>
    <col min="11781" max="12031" width="9.125" style="4"/>
    <col min="12032" max="12032" width="10.75" style="4" bestFit="1" customWidth="1"/>
    <col min="12033" max="12033" width="9" style="4" bestFit="1" customWidth="1"/>
    <col min="12034" max="12034" width="71.25" style="4" bestFit="1" customWidth="1"/>
    <col min="12035" max="12035" width="9.125" style="4"/>
    <col min="12036" max="12036" width="11.875" style="4" bestFit="1" customWidth="1"/>
    <col min="12037" max="12287" width="9.125" style="4"/>
    <col min="12288" max="12288" width="10.75" style="4" bestFit="1" customWidth="1"/>
    <col min="12289" max="12289" width="9" style="4" bestFit="1" customWidth="1"/>
    <col min="12290" max="12290" width="71.25" style="4" bestFit="1" customWidth="1"/>
    <col min="12291" max="12291" width="9.125" style="4"/>
    <col min="12292" max="12292" width="11.875" style="4" bestFit="1" customWidth="1"/>
    <col min="12293" max="12543" width="9.125" style="4"/>
    <col min="12544" max="12544" width="10.75" style="4" bestFit="1" customWidth="1"/>
    <col min="12545" max="12545" width="9" style="4" bestFit="1" customWidth="1"/>
    <col min="12546" max="12546" width="71.25" style="4" bestFit="1" customWidth="1"/>
    <col min="12547" max="12547" width="9.125" style="4"/>
    <col min="12548" max="12548" width="11.875" style="4" bestFit="1" customWidth="1"/>
    <col min="12549" max="12799" width="9.125" style="4"/>
    <col min="12800" max="12800" width="10.75" style="4" bestFit="1" customWidth="1"/>
    <col min="12801" max="12801" width="9" style="4" bestFit="1" customWidth="1"/>
    <col min="12802" max="12802" width="71.25" style="4" bestFit="1" customWidth="1"/>
    <col min="12803" max="12803" width="9.125" style="4"/>
    <col min="12804" max="12804" width="11.875" style="4" bestFit="1" customWidth="1"/>
    <col min="12805" max="13055" width="9.125" style="4"/>
    <col min="13056" max="13056" width="10.75" style="4" bestFit="1" customWidth="1"/>
    <col min="13057" max="13057" width="9" style="4" bestFit="1" customWidth="1"/>
    <col min="13058" max="13058" width="71.25" style="4" bestFit="1" customWidth="1"/>
    <col min="13059" max="13059" width="9.125" style="4"/>
    <col min="13060" max="13060" width="11.875" style="4" bestFit="1" customWidth="1"/>
    <col min="13061" max="13311" width="9.125" style="4"/>
    <col min="13312" max="13312" width="10.75" style="4" bestFit="1" customWidth="1"/>
    <col min="13313" max="13313" width="9" style="4" bestFit="1" customWidth="1"/>
    <col min="13314" max="13314" width="71.25" style="4" bestFit="1" customWidth="1"/>
    <col min="13315" max="13315" width="9.125" style="4"/>
    <col min="13316" max="13316" width="11.875" style="4" bestFit="1" customWidth="1"/>
    <col min="13317" max="13567" width="9.125" style="4"/>
    <col min="13568" max="13568" width="10.75" style="4" bestFit="1" customWidth="1"/>
    <col min="13569" max="13569" width="9" style="4" bestFit="1" customWidth="1"/>
    <col min="13570" max="13570" width="71.25" style="4" bestFit="1" customWidth="1"/>
    <col min="13571" max="13571" width="9.125" style="4"/>
    <col min="13572" max="13572" width="11.875" style="4" bestFit="1" customWidth="1"/>
    <col min="13573" max="13823" width="9.125" style="4"/>
    <col min="13824" max="13824" width="10.75" style="4" bestFit="1" customWidth="1"/>
    <col min="13825" max="13825" width="9" style="4" bestFit="1" customWidth="1"/>
    <col min="13826" max="13826" width="71.25" style="4" bestFit="1" customWidth="1"/>
    <col min="13827" max="13827" width="9.125" style="4"/>
    <col min="13828" max="13828" width="11.875" style="4" bestFit="1" customWidth="1"/>
    <col min="13829" max="14079" width="9.125" style="4"/>
    <col min="14080" max="14080" width="10.75" style="4" bestFit="1" customWidth="1"/>
    <col min="14081" max="14081" width="9" style="4" bestFit="1" customWidth="1"/>
    <col min="14082" max="14082" width="71.25" style="4" bestFit="1" customWidth="1"/>
    <col min="14083" max="14083" width="9.125" style="4"/>
    <col min="14084" max="14084" width="11.875" style="4" bestFit="1" customWidth="1"/>
    <col min="14085" max="14335" width="9.125" style="4"/>
    <col min="14336" max="14336" width="10.75" style="4" bestFit="1" customWidth="1"/>
    <col min="14337" max="14337" width="9" style="4" bestFit="1" customWidth="1"/>
    <col min="14338" max="14338" width="71.25" style="4" bestFit="1" customWidth="1"/>
    <col min="14339" max="14339" width="9.125" style="4"/>
    <col min="14340" max="14340" width="11.875" style="4" bestFit="1" customWidth="1"/>
    <col min="14341" max="14591" width="9.125" style="4"/>
    <col min="14592" max="14592" width="10.75" style="4" bestFit="1" customWidth="1"/>
    <col min="14593" max="14593" width="9" style="4" bestFit="1" customWidth="1"/>
    <col min="14594" max="14594" width="71.25" style="4" bestFit="1" customWidth="1"/>
    <col min="14595" max="14595" width="9.125" style="4"/>
    <col min="14596" max="14596" width="11.875" style="4" bestFit="1" customWidth="1"/>
    <col min="14597" max="14847" width="9.125" style="4"/>
    <col min="14848" max="14848" width="10.75" style="4" bestFit="1" customWidth="1"/>
    <col min="14849" max="14849" width="9" style="4" bestFit="1" customWidth="1"/>
    <col min="14850" max="14850" width="71.25" style="4" bestFit="1" customWidth="1"/>
    <col min="14851" max="14851" width="9.125" style="4"/>
    <col min="14852" max="14852" width="11.875" style="4" bestFit="1" customWidth="1"/>
    <col min="14853" max="15103" width="9.125" style="4"/>
    <col min="15104" max="15104" width="10.75" style="4" bestFit="1" customWidth="1"/>
    <col min="15105" max="15105" width="9" style="4" bestFit="1" customWidth="1"/>
    <col min="15106" max="15106" width="71.25" style="4" bestFit="1" customWidth="1"/>
    <col min="15107" max="15107" width="9.125" style="4"/>
    <col min="15108" max="15108" width="11.875" style="4" bestFit="1" customWidth="1"/>
    <col min="15109" max="15359" width="9.125" style="4"/>
    <col min="15360" max="15360" width="10.75" style="4" bestFit="1" customWidth="1"/>
    <col min="15361" max="15361" width="9" style="4" bestFit="1" customWidth="1"/>
    <col min="15362" max="15362" width="71.25" style="4" bestFit="1" customWidth="1"/>
    <col min="15363" max="15363" width="9.125" style="4"/>
    <col min="15364" max="15364" width="11.875" style="4" bestFit="1" customWidth="1"/>
    <col min="15365" max="15615" width="9.125" style="4"/>
    <col min="15616" max="15616" width="10.75" style="4" bestFit="1" customWidth="1"/>
    <col min="15617" max="15617" width="9" style="4" bestFit="1" customWidth="1"/>
    <col min="15618" max="15618" width="71.25" style="4" bestFit="1" customWidth="1"/>
    <col min="15619" max="15619" width="9.125" style="4"/>
    <col min="15620" max="15620" width="11.875" style="4" bestFit="1" customWidth="1"/>
    <col min="15621" max="15871" width="9.125" style="4"/>
    <col min="15872" max="15872" width="10.75" style="4" bestFit="1" customWidth="1"/>
    <col min="15873" max="15873" width="9" style="4" bestFit="1" customWidth="1"/>
    <col min="15874" max="15874" width="71.25" style="4" bestFit="1" customWidth="1"/>
    <col min="15875" max="15875" width="9.125" style="4"/>
    <col min="15876" max="15876" width="11.875" style="4" bestFit="1" customWidth="1"/>
    <col min="15877" max="16127" width="9.125" style="4"/>
    <col min="16128" max="16128" width="10.75" style="4" bestFit="1" customWidth="1"/>
    <col min="16129" max="16129" width="9" style="4" bestFit="1" customWidth="1"/>
    <col min="16130" max="16130" width="71.25" style="4" bestFit="1" customWidth="1"/>
    <col min="16131" max="16131" width="9.125" style="4"/>
    <col min="16132" max="16132" width="11.875" style="4" bestFit="1" customWidth="1"/>
    <col min="16133" max="16384" width="9.125" style="4"/>
  </cols>
  <sheetData>
    <row r="1" spans="1:12" ht="15" x14ac:dyDescent="0.25">
      <c r="B1" s="85" t="s">
        <v>231</v>
      </c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2" x14ac:dyDescent="0.2">
      <c r="B2" s="51"/>
      <c r="C2" s="51"/>
      <c r="D2" s="51"/>
      <c r="E2" s="51"/>
      <c r="F2" s="51"/>
      <c r="G2" s="51"/>
      <c r="H2" s="51"/>
      <c r="I2" s="51"/>
      <c r="J2" s="51"/>
    </row>
    <row r="3" spans="1:12" x14ac:dyDescent="0.2">
      <c r="A3" s="63" t="s">
        <v>153</v>
      </c>
      <c r="B3" s="4" t="s">
        <v>0</v>
      </c>
      <c r="C3" s="4" t="s">
        <v>1</v>
      </c>
      <c r="D3" s="4" t="s">
        <v>2</v>
      </c>
      <c r="E3" s="4" t="s">
        <v>119</v>
      </c>
    </row>
    <row r="4" spans="1:12" ht="15" x14ac:dyDescent="0.25">
      <c r="A4" s="25"/>
      <c r="B4" s="25" t="s">
        <v>84</v>
      </c>
      <c r="C4" s="59">
        <f>SUM(C5:C6)</f>
        <v>10.920000000000002</v>
      </c>
      <c r="D4" s="26"/>
      <c r="E4" s="26"/>
    </row>
    <row r="5" spans="1:12" ht="15" x14ac:dyDescent="0.25">
      <c r="A5" s="49" t="s">
        <v>154</v>
      </c>
      <c r="B5" s="8" t="s">
        <v>85</v>
      </c>
      <c r="C5" s="60">
        <f>'נספח 2-מניות'!B7</f>
        <v>0</v>
      </c>
      <c r="D5" s="20">
        <f>C5/$C$30</f>
        <v>0</v>
      </c>
      <c r="E5" s="46">
        <f>C5*1000</f>
        <v>0</v>
      </c>
    </row>
    <row r="6" spans="1:12" ht="15" x14ac:dyDescent="0.25">
      <c r="A6" s="49" t="s">
        <v>155</v>
      </c>
      <c r="B6" s="8" t="s">
        <v>86</v>
      </c>
      <c r="C6" s="60">
        <f>'נספח 2-מניות'!B13</f>
        <v>10.920000000000002</v>
      </c>
      <c r="D6" s="20">
        <f t="shared" ref="D6:D30" si="0">C6/$C$30</f>
        <v>4.4070286456861978E-4</v>
      </c>
      <c r="E6" s="46">
        <f t="shared" ref="E6:E32" si="1">C6*1000</f>
        <v>10920.000000000002</v>
      </c>
    </row>
    <row r="7" spans="1:12" ht="15" x14ac:dyDescent="0.25">
      <c r="A7" s="25"/>
      <c r="B7" s="25" t="s">
        <v>87</v>
      </c>
      <c r="C7" s="59">
        <f>SUM(C8:C9)</f>
        <v>2.63</v>
      </c>
      <c r="D7" s="27"/>
      <c r="E7" s="47"/>
    </row>
    <row r="8" spans="1:12" ht="15" x14ac:dyDescent="0.25">
      <c r="A8" s="49" t="s">
        <v>156</v>
      </c>
      <c r="B8" s="8" t="s">
        <v>88</v>
      </c>
      <c r="C8" s="60">
        <f>'נספח 2-מניות'!B20</f>
        <v>0</v>
      </c>
      <c r="D8" s="20">
        <f t="shared" si="0"/>
        <v>0</v>
      </c>
      <c r="E8" s="46">
        <f t="shared" si="1"/>
        <v>0</v>
      </c>
    </row>
    <row r="9" spans="1:12" ht="15" x14ac:dyDescent="0.25">
      <c r="A9" s="49" t="s">
        <v>157</v>
      </c>
      <c r="B9" s="8" t="s">
        <v>89</v>
      </c>
      <c r="C9" s="60">
        <f>'נספח 2-מניות'!B23</f>
        <v>2.63</v>
      </c>
      <c r="D9" s="20">
        <f t="shared" si="0"/>
        <v>1.0613997562412727E-4</v>
      </c>
      <c r="E9" s="46">
        <f t="shared" si="1"/>
        <v>2630</v>
      </c>
    </row>
    <row r="10" spans="1:12" ht="15" x14ac:dyDescent="0.25">
      <c r="A10" s="25"/>
      <c r="B10" s="25" t="s">
        <v>90</v>
      </c>
      <c r="C10" s="59">
        <f>SUM(C11:C13)</f>
        <v>0</v>
      </c>
      <c r="D10" s="27"/>
      <c r="E10" s="47"/>
    </row>
    <row r="11" spans="1:12" s="23" customFormat="1" ht="15" x14ac:dyDescent="0.25">
      <c r="A11" s="21" t="s">
        <v>158</v>
      </c>
      <c r="B11" s="21" t="s">
        <v>91</v>
      </c>
      <c r="C11" s="61">
        <f>'נספח 2-מניות'!B27</f>
        <v>0</v>
      </c>
      <c r="D11" s="22">
        <f t="shared" si="0"/>
        <v>0</v>
      </c>
      <c r="E11" s="46">
        <f t="shared" si="1"/>
        <v>0</v>
      </c>
    </row>
    <row r="12" spans="1:12" s="23" customFormat="1" ht="15" x14ac:dyDescent="0.25">
      <c r="A12" s="21" t="s">
        <v>159</v>
      </c>
      <c r="B12" s="21" t="s">
        <v>92</v>
      </c>
      <c r="C12" s="61">
        <v>0</v>
      </c>
      <c r="D12" s="22">
        <f t="shared" si="0"/>
        <v>0</v>
      </c>
      <c r="E12" s="46">
        <f t="shared" si="1"/>
        <v>0</v>
      </c>
    </row>
    <row r="13" spans="1:12" s="23" customFormat="1" ht="15" x14ac:dyDescent="0.25">
      <c r="A13" s="21" t="s">
        <v>160</v>
      </c>
      <c r="B13" s="21" t="s">
        <v>93</v>
      </c>
      <c r="C13" s="61">
        <f>'נספח 2-מניות'!B32</f>
        <v>0</v>
      </c>
      <c r="D13" s="22">
        <f t="shared" si="0"/>
        <v>0</v>
      </c>
      <c r="E13" s="46">
        <f t="shared" si="1"/>
        <v>0</v>
      </c>
    </row>
    <row r="14" spans="1:12" s="23" customFormat="1" ht="15" x14ac:dyDescent="0.25">
      <c r="A14" s="25"/>
      <c r="B14" s="25" t="s">
        <v>94</v>
      </c>
      <c r="C14" s="59">
        <f>SUM(C15:C22)</f>
        <v>49.524000000000001</v>
      </c>
      <c r="D14" s="27"/>
      <c r="E14" s="47"/>
    </row>
    <row r="15" spans="1:12" s="23" customFormat="1" ht="15" x14ac:dyDescent="0.25">
      <c r="A15" s="21" t="s">
        <v>161</v>
      </c>
      <c r="B15" s="21" t="s">
        <v>95</v>
      </c>
      <c r="C15" s="61">
        <f>'נספח 3 - מניות'!B6</f>
        <v>12.724</v>
      </c>
      <c r="D15" s="22">
        <f t="shared" si="0"/>
        <v>5.1350762351383861E-4</v>
      </c>
      <c r="E15" s="46">
        <f t="shared" si="1"/>
        <v>12724</v>
      </c>
    </row>
    <row r="16" spans="1:12" s="23" customFormat="1" ht="15" x14ac:dyDescent="0.25">
      <c r="A16" s="21" t="s">
        <v>162</v>
      </c>
      <c r="B16" s="21" t="s">
        <v>96</v>
      </c>
      <c r="C16" s="61">
        <f>'נספח 3 - מניות'!B9</f>
        <v>0</v>
      </c>
      <c r="D16" s="22">
        <f t="shared" si="0"/>
        <v>0</v>
      </c>
      <c r="E16" s="46">
        <f t="shared" si="1"/>
        <v>0</v>
      </c>
    </row>
    <row r="17" spans="1:5" s="23" customFormat="1" ht="15" x14ac:dyDescent="0.25">
      <c r="A17" s="21" t="s">
        <v>163</v>
      </c>
      <c r="B17" s="21" t="s">
        <v>97</v>
      </c>
      <c r="C17" s="61">
        <f>'נספח 3 - מניות'!B14</f>
        <v>0</v>
      </c>
      <c r="D17" s="22">
        <f t="shared" si="0"/>
        <v>0</v>
      </c>
      <c r="E17" s="46">
        <f t="shared" si="1"/>
        <v>0</v>
      </c>
    </row>
    <row r="18" spans="1:5" s="23" customFormat="1" ht="15" x14ac:dyDescent="0.25">
      <c r="A18" s="21" t="s">
        <v>164</v>
      </c>
      <c r="B18" s="21" t="s">
        <v>98</v>
      </c>
      <c r="C18" s="61">
        <f>'נספח 3 - מניות'!B19</f>
        <v>0</v>
      </c>
      <c r="D18" s="22">
        <f t="shared" si="0"/>
        <v>0</v>
      </c>
      <c r="E18" s="46">
        <f t="shared" si="1"/>
        <v>0</v>
      </c>
    </row>
    <row r="19" spans="1:5" s="23" customFormat="1" ht="15" x14ac:dyDescent="0.25">
      <c r="A19" s="21" t="s">
        <v>165</v>
      </c>
      <c r="B19" s="21" t="s">
        <v>99</v>
      </c>
      <c r="C19" s="61">
        <f>'נספח 3 - מניות'!B37</f>
        <v>11.079999999999998</v>
      </c>
      <c r="D19" s="22">
        <f t="shared" si="0"/>
        <v>4.4716004939746392E-4</v>
      </c>
      <c r="E19" s="46">
        <f t="shared" si="1"/>
        <v>11079.999999999998</v>
      </c>
    </row>
    <row r="20" spans="1:5" s="23" customFormat="1" ht="15" x14ac:dyDescent="0.25">
      <c r="A20" s="21" t="s">
        <v>166</v>
      </c>
      <c r="B20" s="21" t="s">
        <v>100</v>
      </c>
      <c r="C20" s="61">
        <f>'נספח 3 - מניות'!B76</f>
        <v>23.020000000000003</v>
      </c>
      <c r="D20" s="22">
        <f t="shared" si="0"/>
        <v>9.2902746724996584E-4</v>
      </c>
      <c r="E20" s="46">
        <f t="shared" si="1"/>
        <v>23020.000000000004</v>
      </c>
    </row>
    <row r="21" spans="1:5" s="23" customFormat="1" ht="15" x14ac:dyDescent="0.25">
      <c r="A21" s="21" t="s">
        <v>167</v>
      </c>
      <c r="B21" s="21" t="s">
        <v>101</v>
      </c>
      <c r="C21" s="61">
        <f>'נספח 3 - מניות'!B23</f>
        <v>0</v>
      </c>
      <c r="D21" s="22">
        <f t="shared" si="0"/>
        <v>0</v>
      </c>
      <c r="E21" s="46">
        <f t="shared" si="1"/>
        <v>0</v>
      </c>
    </row>
    <row r="22" spans="1:5" s="23" customFormat="1" ht="15" x14ac:dyDescent="0.25">
      <c r="A22" s="21" t="s">
        <v>168</v>
      </c>
      <c r="B22" s="21" t="s">
        <v>102</v>
      </c>
      <c r="C22" s="61">
        <f>'נספח 3 - מניות'!B26</f>
        <v>2.7</v>
      </c>
      <c r="D22" s="22">
        <f t="shared" si="0"/>
        <v>1.0896499398674664E-4</v>
      </c>
      <c r="E22" s="46">
        <f t="shared" si="1"/>
        <v>2700</v>
      </c>
    </row>
    <row r="23" spans="1:5" s="23" customFormat="1" ht="15" x14ac:dyDescent="0.25">
      <c r="A23" s="25"/>
      <c r="B23" s="25" t="s">
        <v>103</v>
      </c>
      <c r="C23" s="59">
        <f>SUM(C24:C25)</f>
        <v>0</v>
      </c>
      <c r="D23" s="27"/>
      <c r="E23" s="47"/>
    </row>
    <row r="24" spans="1:5" s="23" customFormat="1" ht="15" x14ac:dyDescent="0.25">
      <c r="A24" s="21" t="s">
        <v>169</v>
      </c>
      <c r="B24" s="21" t="s">
        <v>104</v>
      </c>
      <c r="C24" s="61">
        <f>'נספח 2-מניות'!B36</f>
        <v>0</v>
      </c>
      <c r="D24" s="22">
        <f t="shared" si="0"/>
        <v>0</v>
      </c>
      <c r="E24" s="46">
        <f t="shared" si="1"/>
        <v>0</v>
      </c>
    </row>
    <row r="25" spans="1:5" s="23" customFormat="1" ht="15" x14ac:dyDescent="0.25">
      <c r="A25" s="21" t="s">
        <v>170</v>
      </c>
      <c r="B25" s="21" t="s">
        <v>105</v>
      </c>
      <c r="C25" s="61">
        <f>'נספח 2-מניות'!B40</f>
        <v>0</v>
      </c>
      <c r="D25" s="22">
        <f t="shared" si="0"/>
        <v>0</v>
      </c>
      <c r="E25" s="46">
        <f t="shared" si="1"/>
        <v>0</v>
      </c>
    </row>
    <row r="26" spans="1:5" s="23" customFormat="1" ht="15" x14ac:dyDescent="0.25">
      <c r="A26" s="25" t="s">
        <v>171</v>
      </c>
      <c r="B26" s="25" t="s">
        <v>106</v>
      </c>
      <c r="C26" s="30">
        <f>C4+C7+C10+C14+C23</f>
        <v>63.073999999999998</v>
      </c>
      <c r="D26" s="27">
        <f t="shared" si="0"/>
        <v>2.545502974340762E-3</v>
      </c>
      <c r="E26" s="47">
        <f t="shared" si="1"/>
        <v>63074</v>
      </c>
    </row>
    <row r="27" spans="1:5" ht="15" x14ac:dyDescent="0.25">
      <c r="A27" s="25"/>
      <c r="B27" s="8" t="s">
        <v>107</v>
      </c>
      <c r="C27" s="32"/>
      <c r="D27" s="20"/>
      <c r="E27" s="46">
        <f t="shared" si="1"/>
        <v>0</v>
      </c>
    </row>
    <row r="28" spans="1:5" ht="15" x14ac:dyDescent="0.25">
      <c r="A28" s="49" t="s">
        <v>172</v>
      </c>
      <c r="B28" s="49" t="s">
        <v>110</v>
      </c>
      <c r="C28" s="48">
        <f>SUM(C11,C15:C22,C25)/C32</f>
        <v>1.8608684804410412E-3</v>
      </c>
      <c r="D28" s="20">
        <f t="shared" si="0"/>
        <v>7.5099823252364597E-8</v>
      </c>
      <c r="E28" s="48">
        <f>SUM(E11,E15:E22,E25)/E32</f>
        <v>1.8608684804410412E-3</v>
      </c>
    </row>
    <row r="29" spans="1:5" ht="15" x14ac:dyDescent="0.25">
      <c r="A29" s="49" t="s">
        <v>173</v>
      </c>
      <c r="B29" s="49" t="s">
        <v>111</v>
      </c>
      <c r="C29" s="48">
        <f>C26/C32</f>
        <v>2.370010874229429E-3</v>
      </c>
      <c r="D29" s="20">
        <f t="shared" si="0"/>
        <v>9.5647489132938469E-8</v>
      </c>
      <c r="E29" s="48">
        <f>E26/E32</f>
        <v>2.370010874229429E-3</v>
      </c>
    </row>
    <row r="30" spans="1:5" ht="15" x14ac:dyDescent="0.25">
      <c r="A30" s="49"/>
      <c r="B30" s="8" t="s">
        <v>56</v>
      </c>
      <c r="C30" s="15">
        <v>24778.6</v>
      </c>
      <c r="D30" s="20">
        <f t="shared" si="0"/>
        <v>1</v>
      </c>
      <c r="E30" s="46">
        <f t="shared" si="1"/>
        <v>24778600</v>
      </c>
    </row>
    <row r="31" spans="1:5" ht="15.75" customHeight="1" x14ac:dyDescent="0.25">
      <c r="A31" s="49"/>
      <c r="B31" s="13"/>
      <c r="C31" s="15"/>
      <c r="D31" s="5"/>
      <c r="E31" s="46">
        <f t="shared" si="1"/>
        <v>0</v>
      </c>
    </row>
    <row r="32" spans="1:5" ht="15" hidden="1" x14ac:dyDescent="0.25">
      <c r="A32" s="49" t="s">
        <v>174</v>
      </c>
      <c r="B32" s="13" t="s">
        <v>113</v>
      </c>
      <c r="C32" s="15">
        <v>26613.38</v>
      </c>
      <c r="E32" s="46">
        <f t="shared" si="1"/>
        <v>26613380</v>
      </c>
    </row>
    <row r="34" spans="1:3" ht="15" x14ac:dyDescent="0.25">
      <c r="A34" s="68" t="s">
        <v>174</v>
      </c>
      <c r="B34" s="68" t="s">
        <v>219</v>
      </c>
      <c r="C34" s="71">
        <f>AVERAGE(C30:C32)</f>
        <v>25695.989999999998</v>
      </c>
    </row>
  </sheetData>
  <mergeCells count="1">
    <mergeCell ref="B1:L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C61"/>
  <sheetViews>
    <sheetView rightToLeft="1" topLeftCell="A43" zoomScale="80" zoomScaleNormal="80" workbookViewId="0">
      <selection activeCell="A14" sqref="A14"/>
    </sheetView>
  </sheetViews>
  <sheetFormatPr defaultRowHeight="14.25" x14ac:dyDescent="0.2"/>
  <cols>
    <col min="1" max="1" width="48.5" bestFit="1" customWidth="1"/>
    <col min="2" max="2" width="13.25" bestFit="1" customWidth="1"/>
    <col min="3" max="3" width="10.375" bestFit="1" customWidth="1"/>
  </cols>
  <sheetData>
    <row r="1" spans="1:3" ht="15" x14ac:dyDescent="0.25">
      <c r="A1" s="82" t="s">
        <v>116</v>
      </c>
      <c r="B1" s="82"/>
      <c r="C1" s="82"/>
    </row>
    <row r="2" spans="1:3" ht="15" x14ac:dyDescent="0.25">
      <c r="A2" s="82" t="s">
        <v>228</v>
      </c>
      <c r="B2" s="82"/>
      <c r="C2" s="82"/>
    </row>
    <row r="3" spans="1:3" s="55" customFormat="1" x14ac:dyDescent="0.2"/>
    <row r="4" spans="1:3" x14ac:dyDescent="0.2">
      <c r="A4" t="s">
        <v>0</v>
      </c>
      <c r="B4" t="s">
        <v>1</v>
      </c>
      <c r="C4" t="s">
        <v>2</v>
      </c>
    </row>
    <row r="5" spans="1:3" ht="15" x14ac:dyDescent="0.25">
      <c r="A5" s="2" t="s">
        <v>57</v>
      </c>
      <c r="B5" s="2"/>
    </row>
    <row r="6" spans="1:3" ht="15" x14ac:dyDescent="0.25">
      <c r="A6" s="2" t="s">
        <v>58</v>
      </c>
      <c r="B6" s="19"/>
    </row>
    <row r="7" spans="1:3" x14ac:dyDescent="0.2">
      <c r="A7" s="69" t="s">
        <v>64</v>
      </c>
      <c r="B7" s="56">
        <v>0.56999999999999995</v>
      </c>
      <c r="C7" s="16">
        <f>B7/$B$60</f>
        <v>1.9282098384843486E-7</v>
      </c>
    </row>
    <row r="8" spans="1:3" ht="15" x14ac:dyDescent="0.25">
      <c r="A8" s="28" t="s">
        <v>60</v>
      </c>
      <c r="B8" s="42">
        <f>SUM(B7)</f>
        <v>0.56999999999999995</v>
      </c>
      <c r="C8" s="31">
        <f>SUM(C7)</f>
        <v>1.9282098384843486E-7</v>
      </c>
    </row>
    <row r="9" spans="1:3" ht="15" x14ac:dyDescent="0.25">
      <c r="A9" s="2" t="s">
        <v>61</v>
      </c>
      <c r="B9" s="19"/>
      <c r="C9" s="16"/>
    </row>
    <row r="10" spans="1:3" x14ac:dyDescent="0.2">
      <c r="A10" s="57" t="s">
        <v>70</v>
      </c>
      <c r="B10" s="56">
        <v>863.18</v>
      </c>
      <c r="C10" s="16">
        <f t="shared" ref="C10:C30" si="0">B10/$B$60</f>
        <v>2.9199862603209126E-4</v>
      </c>
    </row>
    <row r="11" spans="1:3" x14ac:dyDescent="0.2">
      <c r="A11" s="57" t="s">
        <v>62</v>
      </c>
      <c r="B11" s="56">
        <v>60.42</v>
      </c>
      <c r="C11" s="16">
        <f t="shared" si="0"/>
        <v>2.0439024287934096E-5</v>
      </c>
    </row>
    <row r="12" spans="1:3" x14ac:dyDescent="0.2">
      <c r="A12" s="57" t="s">
        <v>215</v>
      </c>
      <c r="B12" s="56">
        <v>0</v>
      </c>
      <c r="C12" s="16">
        <f t="shared" si="0"/>
        <v>0</v>
      </c>
    </row>
    <row r="13" spans="1:3" x14ac:dyDescent="0.2">
      <c r="A13" s="57" t="s">
        <v>175</v>
      </c>
      <c r="B13" s="56">
        <v>0.69000000000000006</v>
      </c>
      <c r="C13" s="16">
        <f t="shared" si="0"/>
        <v>2.334148751849475E-7</v>
      </c>
    </row>
    <row r="14" spans="1:3" x14ac:dyDescent="0.2">
      <c r="A14" s="57" t="s">
        <v>202</v>
      </c>
      <c r="B14" s="56">
        <v>0.96</v>
      </c>
      <c r="C14" s="16">
        <f t="shared" si="0"/>
        <v>3.2475113069210084E-7</v>
      </c>
    </row>
    <row r="15" spans="1:3" s="56" customFormat="1" x14ac:dyDescent="0.2">
      <c r="A15" s="64" t="s">
        <v>130</v>
      </c>
      <c r="B15" s="56">
        <v>0</v>
      </c>
      <c r="C15" s="16">
        <f t="shared" si="0"/>
        <v>0</v>
      </c>
    </row>
    <row r="16" spans="1:3" s="56" customFormat="1" x14ac:dyDescent="0.2">
      <c r="A16" s="64" t="s">
        <v>188</v>
      </c>
      <c r="B16" s="56">
        <v>0</v>
      </c>
      <c r="C16" s="16">
        <f t="shared" si="0"/>
        <v>0</v>
      </c>
    </row>
    <row r="17" spans="1:3" s="56" customFormat="1" x14ac:dyDescent="0.2">
      <c r="A17" s="64" t="s">
        <v>200</v>
      </c>
      <c r="B17" s="56">
        <v>0</v>
      </c>
      <c r="C17" s="16">
        <f t="shared" si="0"/>
        <v>0</v>
      </c>
    </row>
    <row r="18" spans="1:3" s="56" customFormat="1" x14ac:dyDescent="0.2">
      <c r="A18" s="64" t="s">
        <v>217</v>
      </c>
      <c r="B18" s="56">
        <v>0</v>
      </c>
      <c r="C18" s="16">
        <f t="shared" si="0"/>
        <v>0</v>
      </c>
    </row>
    <row r="19" spans="1:3" s="56" customFormat="1" x14ac:dyDescent="0.2">
      <c r="A19" s="64" t="s">
        <v>131</v>
      </c>
      <c r="B19" s="56">
        <v>7.38</v>
      </c>
      <c r="C19" s="16">
        <f t="shared" si="0"/>
        <v>2.496524317195525E-6</v>
      </c>
    </row>
    <row r="20" spans="1:3" s="56" customFormat="1" x14ac:dyDescent="0.2">
      <c r="A20" s="64" t="s">
        <v>203</v>
      </c>
      <c r="B20" s="56">
        <v>0</v>
      </c>
      <c r="C20" s="16">
        <f t="shared" si="0"/>
        <v>0</v>
      </c>
    </row>
    <row r="21" spans="1:3" s="56" customFormat="1" x14ac:dyDescent="0.2">
      <c r="A21" s="64" t="s">
        <v>216</v>
      </c>
      <c r="B21" s="56">
        <v>0</v>
      </c>
      <c r="C21" s="16">
        <f t="shared" si="0"/>
        <v>0</v>
      </c>
    </row>
    <row r="22" spans="1:3" s="56" customFormat="1" x14ac:dyDescent="0.2">
      <c r="A22" s="64" t="s">
        <v>223</v>
      </c>
      <c r="B22" s="56">
        <v>0</v>
      </c>
      <c r="C22" s="16">
        <f t="shared" si="0"/>
        <v>0</v>
      </c>
    </row>
    <row r="23" spans="1:3" s="56" customFormat="1" x14ac:dyDescent="0.2">
      <c r="A23" s="64" t="s">
        <v>190</v>
      </c>
      <c r="B23" s="56">
        <v>3.23</v>
      </c>
      <c r="C23" s="16">
        <f t="shared" si="0"/>
        <v>1.0926522418077975E-6</v>
      </c>
    </row>
    <row r="24" spans="1:3" s="56" customFormat="1" x14ac:dyDescent="0.2">
      <c r="A24" s="64" t="s">
        <v>189</v>
      </c>
      <c r="B24" s="56">
        <v>0</v>
      </c>
      <c r="C24" s="16">
        <f t="shared" si="0"/>
        <v>0</v>
      </c>
    </row>
    <row r="25" spans="1:3" s="56" customFormat="1" x14ac:dyDescent="0.2">
      <c r="A25" s="64" t="s">
        <v>214</v>
      </c>
      <c r="B25" s="56">
        <v>0</v>
      </c>
      <c r="C25" s="16">
        <f t="shared" si="0"/>
        <v>0</v>
      </c>
    </row>
    <row r="26" spans="1:3" s="56" customFormat="1" x14ac:dyDescent="0.2">
      <c r="A26" s="64" t="s">
        <v>222</v>
      </c>
      <c r="B26" s="56">
        <v>0.19</v>
      </c>
      <c r="C26" s="16">
        <f t="shared" si="0"/>
        <v>6.427366128281162E-8</v>
      </c>
    </row>
    <row r="27" spans="1:3" s="56" customFormat="1" x14ac:dyDescent="0.2">
      <c r="A27" s="64" t="s">
        <v>218</v>
      </c>
      <c r="B27" s="56">
        <v>3.35</v>
      </c>
      <c r="C27" s="16">
        <f t="shared" si="0"/>
        <v>1.1332461331443102E-6</v>
      </c>
    </row>
    <row r="28" spans="1:3" s="56" customFormat="1" x14ac:dyDescent="0.2">
      <c r="A28" s="64" t="s">
        <v>176</v>
      </c>
      <c r="B28" s="56">
        <v>4.87</v>
      </c>
      <c r="C28" s="16">
        <f t="shared" si="0"/>
        <v>1.6474354234068032E-6</v>
      </c>
    </row>
    <row r="29" spans="1:3" s="56" customFormat="1" x14ac:dyDescent="0.2">
      <c r="A29" s="64" t="s">
        <v>63</v>
      </c>
      <c r="B29" s="56">
        <v>1.87</v>
      </c>
      <c r="C29" s="16">
        <f t="shared" si="0"/>
        <v>6.3258813999398814E-7</v>
      </c>
    </row>
    <row r="30" spans="1:3" s="56" customFormat="1" x14ac:dyDescent="0.2">
      <c r="A30" s="64" t="s">
        <v>246</v>
      </c>
      <c r="B30" s="56">
        <v>0.1</v>
      </c>
      <c r="C30" s="16">
        <f t="shared" si="0"/>
        <v>3.3828242780427174E-8</v>
      </c>
    </row>
    <row r="31" spans="1:3" ht="15" x14ac:dyDescent="0.25">
      <c r="A31" s="28" t="s">
        <v>65</v>
      </c>
      <c r="B31" s="42">
        <f>SUM(B10:B30)</f>
        <v>946.24000000000012</v>
      </c>
      <c r="C31" s="31">
        <f>SUM(C10:C30)</f>
        <v>3.2009636448551406E-4</v>
      </c>
    </row>
    <row r="32" spans="1:3" ht="15" x14ac:dyDescent="0.25">
      <c r="A32" s="36" t="s">
        <v>66</v>
      </c>
      <c r="B32" s="43">
        <f>B8+B31</f>
        <v>946.81000000000017</v>
      </c>
      <c r="C32" s="38">
        <f>B32/$B$60</f>
        <v>3.2028918546936255E-4</v>
      </c>
    </row>
    <row r="33" spans="1:3" ht="15" x14ac:dyDescent="0.25">
      <c r="A33" s="2" t="s">
        <v>67</v>
      </c>
      <c r="B33" s="19"/>
      <c r="C33" s="16"/>
    </row>
    <row r="34" spans="1:3" ht="15" x14ac:dyDescent="0.25">
      <c r="A34" s="2" t="s">
        <v>58</v>
      </c>
      <c r="B34" s="19"/>
      <c r="C34" s="16"/>
    </row>
    <row r="35" spans="1:3" x14ac:dyDescent="0.2">
      <c r="A35" s="3" t="s">
        <v>68</v>
      </c>
      <c r="B35" s="18">
        <v>0</v>
      </c>
      <c r="C35" s="16">
        <f>B35/$B$60</f>
        <v>0</v>
      </c>
    </row>
    <row r="36" spans="1:3" x14ac:dyDescent="0.2">
      <c r="A36" s="3" t="s">
        <v>69</v>
      </c>
      <c r="B36" s="18">
        <v>0</v>
      </c>
      <c r="C36" s="16">
        <f>B36/$B$60</f>
        <v>0</v>
      </c>
    </row>
    <row r="37" spans="1:3" x14ac:dyDescent="0.2">
      <c r="A37" s="3" t="s">
        <v>12</v>
      </c>
      <c r="B37" s="18">
        <v>0</v>
      </c>
      <c r="C37" s="16">
        <f>B37/$B$60</f>
        <v>0</v>
      </c>
    </row>
    <row r="38" spans="1:3" ht="15" x14ac:dyDescent="0.25">
      <c r="A38" s="28" t="s">
        <v>60</v>
      </c>
      <c r="B38" s="42">
        <f>SUM(B35:B37)</f>
        <v>0</v>
      </c>
      <c r="C38" s="31">
        <f>B38/$B$60</f>
        <v>0</v>
      </c>
    </row>
    <row r="39" spans="1:3" ht="15" x14ac:dyDescent="0.25">
      <c r="A39" s="2" t="s">
        <v>61</v>
      </c>
      <c r="B39" s="19"/>
      <c r="C39" s="16"/>
    </row>
    <row r="40" spans="1:3" x14ac:dyDescent="0.2">
      <c r="A40" s="3" t="s">
        <v>70</v>
      </c>
      <c r="B40" s="18">
        <f>'נספח 2-מניות'!B22+'נספח 2- אג"ח'!B19+'נספח 2- כללי'!B39</f>
        <v>159.38999999999999</v>
      </c>
      <c r="C40" s="16">
        <f>B40/$B$60</f>
        <v>5.3918836167722865E-5</v>
      </c>
    </row>
    <row r="41" spans="1:3" ht="15" x14ac:dyDescent="0.25">
      <c r="A41" s="28" t="s">
        <v>65</v>
      </c>
      <c r="B41" s="42">
        <f>SUM(B40)</f>
        <v>159.38999999999999</v>
      </c>
      <c r="C41" s="31">
        <f>B41/$B$60</f>
        <v>5.3918836167722865E-5</v>
      </c>
    </row>
    <row r="42" spans="1:3" ht="15" x14ac:dyDescent="0.25">
      <c r="A42" s="36" t="s">
        <v>71</v>
      </c>
      <c r="B42" s="43">
        <f>SUM(B38,B41)</f>
        <v>159.38999999999999</v>
      </c>
      <c r="C42" s="38">
        <f>B42/$B$60</f>
        <v>5.3918836167722865E-5</v>
      </c>
    </row>
    <row r="43" spans="1:3" ht="15" x14ac:dyDescent="0.25">
      <c r="A43" s="2" t="s">
        <v>72</v>
      </c>
      <c r="B43" s="19"/>
      <c r="C43" s="16"/>
    </row>
    <row r="44" spans="1:3" x14ac:dyDescent="0.2">
      <c r="A44" s="3" t="s">
        <v>70</v>
      </c>
      <c r="B44" s="18">
        <f>'נספח 2- כללי'!B43+'נספח 2- אג"ח'!B23+'נספח 2-מניות'!B26</f>
        <v>0</v>
      </c>
      <c r="C44" s="16">
        <f>B44/$B$60</f>
        <v>0</v>
      </c>
    </row>
    <row r="45" spans="1:3" ht="15" x14ac:dyDescent="0.25">
      <c r="A45" s="28" t="s">
        <v>73</v>
      </c>
      <c r="B45" s="42">
        <f>SUM(B44)</f>
        <v>0</v>
      </c>
      <c r="C45" s="31">
        <f>B45/$B$60</f>
        <v>0</v>
      </c>
    </row>
    <row r="46" spans="1:3" ht="15" x14ac:dyDescent="0.25">
      <c r="A46" s="2" t="s">
        <v>74</v>
      </c>
      <c r="B46" s="19"/>
      <c r="C46" s="16"/>
    </row>
    <row r="47" spans="1:3" x14ac:dyDescent="0.2">
      <c r="A47" s="3" t="s">
        <v>10</v>
      </c>
      <c r="B47" s="18">
        <v>0</v>
      </c>
      <c r="C47" s="16">
        <f>B47/$B$60</f>
        <v>0</v>
      </c>
    </row>
    <row r="48" spans="1:3" x14ac:dyDescent="0.2">
      <c r="A48" s="3" t="s">
        <v>11</v>
      </c>
      <c r="B48" s="18">
        <v>0</v>
      </c>
      <c r="C48" s="16">
        <f>B48/$B$60</f>
        <v>0</v>
      </c>
    </row>
    <row r="49" spans="1:3" x14ac:dyDescent="0.2">
      <c r="A49" s="3" t="s">
        <v>12</v>
      </c>
      <c r="B49" s="18">
        <v>0</v>
      </c>
      <c r="C49" s="16">
        <f>B49/$B$60</f>
        <v>0</v>
      </c>
    </row>
    <row r="50" spans="1:3" ht="15" x14ac:dyDescent="0.25">
      <c r="A50" s="28" t="s">
        <v>75</v>
      </c>
      <c r="B50" s="42">
        <v>0</v>
      </c>
      <c r="C50" s="31">
        <f>B50/$B$60</f>
        <v>0</v>
      </c>
    </row>
    <row r="51" spans="1:3" ht="15" x14ac:dyDescent="0.25">
      <c r="A51" s="2" t="s">
        <v>76</v>
      </c>
      <c r="B51" s="19"/>
      <c r="C51" s="16"/>
    </row>
    <row r="52" spans="1:3" x14ac:dyDescent="0.2">
      <c r="A52" s="3" t="s">
        <v>10</v>
      </c>
      <c r="B52" s="18">
        <v>0</v>
      </c>
      <c r="C52" s="16">
        <f>B52/$B$60</f>
        <v>0</v>
      </c>
    </row>
    <row r="53" spans="1:3" x14ac:dyDescent="0.2">
      <c r="A53" s="3" t="s">
        <v>12</v>
      </c>
      <c r="B53" s="18">
        <v>0</v>
      </c>
      <c r="C53" s="16">
        <f>B53/$B$60</f>
        <v>0</v>
      </c>
    </row>
    <row r="54" spans="1:3" ht="15" x14ac:dyDescent="0.25">
      <c r="A54" s="28" t="s">
        <v>77</v>
      </c>
      <c r="B54" s="42">
        <v>0</v>
      </c>
      <c r="C54" s="31">
        <f>B54/$B$60</f>
        <v>0</v>
      </c>
    </row>
    <row r="55" spans="1:3" ht="15" x14ac:dyDescent="0.25">
      <c r="A55" s="2" t="s">
        <v>78</v>
      </c>
      <c r="B55" s="19"/>
      <c r="C55" s="16"/>
    </row>
    <row r="56" spans="1:3" x14ac:dyDescent="0.2">
      <c r="A56" s="3" t="s">
        <v>10</v>
      </c>
      <c r="B56" s="18">
        <v>0</v>
      </c>
      <c r="C56" s="16">
        <f>B56/$B$60</f>
        <v>0</v>
      </c>
    </row>
    <row r="57" spans="1:3" x14ac:dyDescent="0.2">
      <c r="A57" s="3" t="s">
        <v>12</v>
      </c>
      <c r="B57" s="18">
        <v>0</v>
      </c>
      <c r="C57" s="16">
        <f>B57/$B$60</f>
        <v>0</v>
      </c>
    </row>
    <row r="58" spans="1:3" ht="15" x14ac:dyDescent="0.25">
      <c r="A58" s="28" t="s">
        <v>79</v>
      </c>
      <c r="B58" s="42">
        <v>0</v>
      </c>
      <c r="C58" s="31">
        <f>B58/$B$60</f>
        <v>0</v>
      </c>
    </row>
    <row r="59" spans="1:3" ht="15" x14ac:dyDescent="0.25">
      <c r="A59" s="2" t="s">
        <v>80</v>
      </c>
      <c r="B59" s="19">
        <f>B32+B42+B45+B50+B54+B58</f>
        <v>1106.2000000000003</v>
      </c>
      <c r="C59" s="17">
        <f>B59/$B$60</f>
        <v>3.7420802163708547E-4</v>
      </c>
    </row>
    <row r="60" spans="1:3" ht="15" x14ac:dyDescent="0.25">
      <c r="A60" s="2" t="s">
        <v>56</v>
      </c>
      <c r="B60" s="19">
        <f>'נספח 2- כללי'!B59+'נספח 2- אג"ח'!B39+'נספח 2-מניות'!B42</f>
        <v>2956109.8</v>
      </c>
      <c r="C60" s="17">
        <f>B60/$B$60</f>
        <v>1</v>
      </c>
    </row>
    <row r="61" spans="1:3" ht="15" x14ac:dyDescent="0.25">
      <c r="A61" s="2" t="s">
        <v>81</v>
      </c>
      <c r="B61" s="2"/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rightToLeft="1" zoomScale="80" zoomScaleNormal="80" workbookViewId="0">
      <selection activeCell="A6" sqref="A6:B6"/>
    </sheetView>
  </sheetViews>
  <sheetFormatPr defaultRowHeight="14.25" x14ac:dyDescent="0.2"/>
  <cols>
    <col min="1" max="1" width="55.375" bestFit="1" customWidth="1"/>
    <col min="2" max="2" width="13.25" bestFit="1" customWidth="1"/>
    <col min="3" max="3" width="11.875" bestFit="1" customWidth="1"/>
    <col min="255" max="255" width="10.75" bestFit="1" customWidth="1"/>
    <col min="256" max="256" width="9" bestFit="1" customWidth="1"/>
    <col min="257" max="257" width="55.375" bestFit="1" customWidth="1"/>
    <col min="258" max="258" width="11.75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5.375" bestFit="1" customWidth="1"/>
    <col min="514" max="514" width="11.75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5.375" bestFit="1" customWidth="1"/>
    <col min="770" max="770" width="11.75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5.375" bestFit="1" customWidth="1"/>
    <col min="1026" max="1026" width="11.75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5.375" bestFit="1" customWidth="1"/>
    <col min="1282" max="1282" width="11.75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5.375" bestFit="1" customWidth="1"/>
    <col min="1538" max="1538" width="11.75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5.375" bestFit="1" customWidth="1"/>
    <col min="1794" max="1794" width="11.75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5.375" bestFit="1" customWidth="1"/>
    <col min="2050" max="2050" width="11.75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5.375" bestFit="1" customWidth="1"/>
    <col min="2306" max="2306" width="11.75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5.375" bestFit="1" customWidth="1"/>
    <col min="2562" max="2562" width="11.75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5.375" bestFit="1" customWidth="1"/>
    <col min="2818" max="2818" width="11.75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5.375" bestFit="1" customWidth="1"/>
    <col min="3074" max="3074" width="11.75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5.375" bestFit="1" customWidth="1"/>
    <col min="3330" max="3330" width="11.75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5.375" bestFit="1" customWidth="1"/>
    <col min="3586" max="3586" width="11.75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5.375" bestFit="1" customWidth="1"/>
    <col min="3842" max="3842" width="11.75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5.375" bestFit="1" customWidth="1"/>
    <col min="4098" max="4098" width="11.75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5.375" bestFit="1" customWidth="1"/>
    <col min="4354" max="4354" width="11.75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5.375" bestFit="1" customWidth="1"/>
    <col min="4610" max="4610" width="11.75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5.375" bestFit="1" customWidth="1"/>
    <col min="4866" max="4866" width="11.75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5.375" bestFit="1" customWidth="1"/>
    <col min="5122" max="5122" width="11.75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5.375" bestFit="1" customWidth="1"/>
    <col min="5378" max="5378" width="11.75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5.375" bestFit="1" customWidth="1"/>
    <col min="5634" max="5634" width="11.75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5.375" bestFit="1" customWidth="1"/>
    <col min="5890" max="5890" width="11.75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5.375" bestFit="1" customWidth="1"/>
    <col min="6146" max="6146" width="11.75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5.375" bestFit="1" customWidth="1"/>
    <col min="6402" max="6402" width="11.75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5.375" bestFit="1" customWidth="1"/>
    <col min="6658" max="6658" width="11.75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5.375" bestFit="1" customWidth="1"/>
    <col min="6914" max="6914" width="11.75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5.375" bestFit="1" customWidth="1"/>
    <col min="7170" max="7170" width="11.75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5.375" bestFit="1" customWidth="1"/>
    <col min="7426" max="7426" width="11.75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5.375" bestFit="1" customWidth="1"/>
    <col min="7682" max="7682" width="11.75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5.375" bestFit="1" customWidth="1"/>
    <col min="7938" max="7938" width="11.75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5.375" bestFit="1" customWidth="1"/>
    <col min="8194" max="8194" width="11.75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5.375" bestFit="1" customWidth="1"/>
    <col min="8450" max="8450" width="11.75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5.375" bestFit="1" customWidth="1"/>
    <col min="8706" max="8706" width="11.75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5.375" bestFit="1" customWidth="1"/>
    <col min="8962" max="8962" width="11.75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5.375" bestFit="1" customWidth="1"/>
    <col min="9218" max="9218" width="11.75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5.375" bestFit="1" customWidth="1"/>
    <col min="9474" max="9474" width="11.75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5.375" bestFit="1" customWidth="1"/>
    <col min="9730" max="9730" width="11.75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5.375" bestFit="1" customWidth="1"/>
    <col min="9986" max="9986" width="11.75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5.375" bestFit="1" customWidth="1"/>
    <col min="10242" max="10242" width="11.75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5.375" bestFit="1" customWidth="1"/>
    <col min="10498" max="10498" width="11.75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5.375" bestFit="1" customWidth="1"/>
    <col min="10754" max="10754" width="11.75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5.375" bestFit="1" customWidth="1"/>
    <col min="11010" max="11010" width="11.75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5.375" bestFit="1" customWidth="1"/>
    <col min="11266" max="11266" width="11.75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5.375" bestFit="1" customWidth="1"/>
    <col min="11522" max="11522" width="11.75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5.375" bestFit="1" customWidth="1"/>
    <col min="11778" max="11778" width="11.75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5.375" bestFit="1" customWidth="1"/>
    <col min="12034" max="12034" width="11.75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5.375" bestFit="1" customWidth="1"/>
    <col min="12290" max="12290" width="11.75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5.375" bestFit="1" customWidth="1"/>
    <col min="12546" max="12546" width="11.75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5.375" bestFit="1" customWidth="1"/>
    <col min="12802" max="12802" width="11.75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5.375" bestFit="1" customWidth="1"/>
    <col min="13058" max="13058" width="11.75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5.375" bestFit="1" customWidth="1"/>
    <col min="13314" max="13314" width="11.75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5.375" bestFit="1" customWidth="1"/>
    <col min="13570" max="13570" width="11.75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5.375" bestFit="1" customWidth="1"/>
    <col min="13826" max="13826" width="11.75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5.375" bestFit="1" customWidth="1"/>
    <col min="14082" max="14082" width="11.75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5.375" bestFit="1" customWidth="1"/>
    <col min="14338" max="14338" width="11.75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5.375" bestFit="1" customWidth="1"/>
    <col min="14594" max="14594" width="11.75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5.375" bestFit="1" customWidth="1"/>
    <col min="14850" max="14850" width="11.75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5.375" bestFit="1" customWidth="1"/>
    <col min="15106" max="15106" width="11.75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5.375" bestFit="1" customWidth="1"/>
    <col min="15362" max="15362" width="11.75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5.375" bestFit="1" customWidth="1"/>
    <col min="15618" max="15618" width="11.75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5.375" bestFit="1" customWidth="1"/>
    <col min="15874" max="15874" width="11.75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5.375" bestFit="1" customWidth="1"/>
    <col min="16130" max="16130" width="11.75" bestFit="1" customWidth="1"/>
    <col min="16131" max="16131" width="11.875" bestFit="1" customWidth="1"/>
  </cols>
  <sheetData>
    <row r="1" spans="1:11" ht="15" x14ac:dyDescent="0.25">
      <c r="A1" s="85" t="s">
        <v>232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s="50" customForma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11" x14ac:dyDescent="0.2">
      <c r="A3" t="s">
        <v>0</v>
      </c>
      <c r="B3" t="s">
        <v>1</v>
      </c>
      <c r="C3" t="s">
        <v>2</v>
      </c>
    </row>
    <row r="4" spans="1:11" ht="15" x14ac:dyDescent="0.25">
      <c r="A4" s="9" t="s">
        <v>57</v>
      </c>
    </row>
    <row r="5" spans="1:11" ht="15" x14ac:dyDescent="0.25">
      <c r="A5" s="9" t="s">
        <v>58</v>
      </c>
    </row>
    <row r="6" spans="1:11" x14ac:dyDescent="0.2">
      <c r="A6" s="67" t="s">
        <v>64</v>
      </c>
      <c r="B6" s="56">
        <v>0.56999999999999995</v>
      </c>
      <c r="C6" s="16">
        <f>B6/$B$59</f>
        <v>1.99761143147931E-7</v>
      </c>
    </row>
    <row r="7" spans="1:11" ht="15" x14ac:dyDescent="0.25">
      <c r="A7" s="28" t="s">
        <v>60</v>
      </c>
      <c r="B7" s="29">
        <f>SUM(B6)</f>
        <v>0.56999999999999995</v>
      </c>
      <c r="C7" s="31">
        <f>SUM(C6)</f>
        <v>1.99761143147931E-7</v>
      </c>
    </row>
    <row r="8" spans="1:11" ht="15" x14ac:dyDescent="0.25">
      <c r="A8" s="9" t="s">
        <v>61</v>
      </c>
      <c r="B8" s="14"/>
      <c r="C8" s="16"/>
    </row>
    <row r="9" spans="1:11" x14ac:dyDescent="0.2">
      <c r="A9" s="67" t="s">
        <v>70</v>
      </c>
      <c r="B9" s="56">
        <v>839.78</v>
      </c>
      <c r="C9" s="16">
        <f t="shared" ref="C9:C29" si="0">B9/$B$59</f>
        <v>2.9430774174170088E-4</v>
      </c>
    </row>
    <row r="10" spans="1:11" x14ac:dyDescent="0.2">
      <c r="A10" s="67" t="s">
        <v>62</v>
      </c>
      <c r="B10" s="56">
        <v>59.6</v>
      </c>
      <c r="C10" s="16">
        <f t="shared" si="0"/>
        <v>2.0887305494064367E-5</v>
      </c>
    </row>
    <row r="11" spans="1:11" x14ac:dyDescent="0.2">
      <c r="A11" s="67" t="s">
        <v>202</v>
      </c>
      <c r="B11" s="56">
        <v>0.96</v>
      </c>
      <c r="C11" s="16">
        <f t="shared" si="0"/>
        <v>3.3643982003862062E-7</v>
      </c>
    </row>
    <row r="12" spans="1:11" x14ac:dyDescent="0.2">
      <c r="A12" s="67" t="s">
        <v>130</v>
      </c>
      <c r="B12" s="56">
        <v>0</v>
      </c>
      <c r="C12" s="16">
        <f t="shared" si="0"/>
        <v>0</v>
      </c>
    </row>
    <row r="13" spans="1:11" x14ac:dyDescent="0.2">
      <c r="A13" s="67" t="s">
        <v>188</v>
      </c>
      <c r="B13" s="56">
        <v>0</v>
      </c>
      <c r="C13" s="16">
        <f t="shared" si="0"/>
        <v>0</v>
      </c>
    </row>
    <row r="14" spans="1:11" s="55" customFormat="1" x14ac:dyDescent="0.2">
      <c r="A14" s="67" t="s">
        <v>200</v>
      </c>
      <c r="B14" s="56">
        <v>0</v>
      </c>
      <c r="C14" s="16">
        <f t="shared" si="0"/>
        <v>0</v>
      </c>
    </row>
    <row r="15" spans="1:11" s="55" customFormat="1" x14ac:dyDescent="0.2">
      <c r="A15" s="67" t="s">
        <v>217</v>
      </c>
      <c r="B15" s="56">
        <v>0</v>
      </c>
      <c r="C15" s="16">
        <f t="shared" si="0"/>
        <v>0</v>
      </c>
    </row>
    <row r="16" spans="1:11" s="55" customFormat="1" x14ac:dyDescent="0.2">
      <c r="A16" s="67" t="s">
        <v>131</v>
      </c>
      <c r="B16" s="56">
        <v>7.38</v>
      </c>
      <c r="C16" s="16">
        <f t="shared" si="0"/>
        <v>2.5863811165468962E-6</v>
      </c>
    </row>
    <row r="17" spans="1:3" s="55" customFormat="1" x14ac:dyDescent="0.2">
      <c r="A17" s="67" t="s">
        <v>203</v>
      </c>
      <c r="B17" s="56">
        <v>0</v>
      </c>
      <c r="C17" s="16">
        <f t="shared" si="0"/>
        <v>0</v>
      </c>
    </row>
    <row r="18" spans="1:3" s="55" customFormat="1" x14ac:dyDescent="0.2">
      <c r="A18" s="67" t="s">
        <v>216</v>
      </c>
      <c r="B18" s="56">
        <v>0</v>
      </c>
      <c r="C18" s="16">
        <f t="shared" si="0"/>
        <v>0</v>
      </c>
    </row>
    <row r="19" spans="1:3" s="56" customFormat="1" x14ac:dyDescent="0.2">
      <c r="A19" s="67" t="s">
        <v>223</v>
      </c>
      <c r="B19" s="56">
        <v>0</v>
      </c>
      <c r="C19" s="16">
        <f t="shared" si="0"/>
        <v>0</v>
      </c>
    </row>
    <row r="20" spans="1:3" s="56" customFormat="1" x14ac:dyDescent="0.2">
      <c r="A20" s="67" t="s">
        <v>190</v>
      </c>
      <c r="B20" s="56">
        <v>3.23</v>
      </c>
      <c r="C20" s="16">
        <f t="shared" si="0"/>
        <v>1.1319798111716091E-6</v>
      </c>
    </row>
    <row r="21" spans="1:3" s="56" customFormat="1" x14ac:dyDescent="0.2">
      <c r="A21" s="67" t="s">
        <v>189</v>
      </c>
      <c r="B21" s="56">
        <v>0</v>
      </c>
      <c r="C21" s="16">
        <f t="shared" si="0"/>
        <v>0</v>
      </c>
    </row>
    <row r="22" spans="1:3" s="56" customFormat="1" x14ac:dyDescent="0.2">
      <c r="A22" s="67" t="s">
        <v>215</v>
      </c>
      <c r="B22" s="56">
        <v>0</v>
      </c>
      <c r="C22" s="16">
        <f t="shared" si="0"/>
        <v>0</v>
      </c>
    </row>
    <row r="23" spans="1:3" s="56" customFormat="1" x14ac:dyDescent="0.2">
      <c r="A23" s="69" t="s">
        <v>175</v>
      </c>
      <c r="B23" s="56">
        <v>0.64</v>
      </c>
      <c r="C23" s="16">
        <f t="shared" si="0"/>
        <v>2.2429321335908044E-7</v>
      </c>
    </row>
    <row r="24" spans="1:3" s="56" customFormat="1" x14ac:dyDescent="0.2">
      <c r="A24" s="69" t="s">
        <v>214</v>
      </c>
      <c r="B24" s="56">
        <v>0</v>
      </c>
      <c r="C24" s="16">
        <f t="shared" si="0"/>
        <v>0</v>
      </c>
    </row>
    <row r="25" spans="1:3" s="56" customFormat="1" x14ac:dyDescent="0.2">
      <c r="A25" s="67" t="s">
        <v>222</v>
      </c>
      <c r="B25" s="56">
        <v>0.19</v>
      </c>
      <c r="C25" s="16">
        <f t="shared" si="0"/>
        <v>6.6587047715977003E-8</v>
      </c>
    </row>
    <row r="26" spans="1:3" s="56" customFormat="1" x14ac:dyDescent="0.2">
      <c r="A26" s="67" t="s">
        <v>218</v>
      </c>
      <c r="B26" s="56">
        <v>3.35</v>
      </c>
      <c r="C26" s="16">
        <f t="shared" si="0"/>
        <v>1.1740347886764366E-6</v>
      </c>
    </row>
    <row r="27" spans="1:3" s="56" customFormat="1" x14ac:dyDescent="0.2">
      <c r="A27" s="67" t="s">
        <v>176</v>
      </c>
      <c r="B27" s="56">
        <v>4.87</v>
      </c>
      <c r="C27" s="16">
        <f t="shared" si="0"/>
        <v>1.7067311704042527E-6</v>
      </c>
    </row>
    <row r="28" spans="1:3" s="56" customFormat="1" x14ac:dyDescent="0.2">
      <c r="A28" s="67" t="s">
        <v>63</v>
      </c>
      <c r="B28" s="56">
        <v>1.87</v>
      </c>
      <c r="C28" s="16">
        <f t="shared" si="0"/>
        <v>6.5535673278356314E-7</v>
      </c>
    </row>
    <row r="29" spans="1:3" s="56" customFormat="1" x14ac:dyDescent="0.2">
      <c r="A29" s="72" t="s">
        <v>246</v>
      </c>
      <c r="B29" s="56">
        <v>0.1</v>
      </c>
      <c r="C29" s="16">
        <f t="shared" si="0"/>
        <v>3.5045814587356318E-8</v>
      </c>
    </row>
    <row r="30" spans="1:3" ht="15" x14ac:dyDescent="0.25">
      <c r="A30" s="28" t="s">
        <v>65</v>
      </c>
      <c r="B30" s="29">
        <f>SUM(B9:B29)</f>
        <v>921.97000000000014</v>
      </c>
      <c r="C30" s="31">
        <f>SUM(C9:C29)</f>
        <v>3.2311189675104913E-4</v>
      </c>
    </row>
    <row r="31" spans="1:3" ht="15" x14ac:dyDescent="0.25">
      <c r="A31" s="36" t="s">
        <v>66</v>
      </c>
      <c r="B31" s="37">
        <f>SUM(B7,B30)</f>
        <v>922.54000000000019</v>
      </c>
      <c r="C31" s="38">
        <f>B31/$B$59</f>
        <v>3.2331165789419703E-4</v>
      </c>
    </row>
    <row r="32" spans="1:3" ht="15" x14ac:dyDescent="0.25">
      <c r="A32" s="9" t="s">
        <v>67</v>
      </c>
      <c r="B32" s="14"/>
      <c r="C32" s="16"/>
    </row>
    <row r="33" spans="1:3" ht="15" x14ac:dyDescent="0.25">
      <c r="A33" s="9" t="s">
        <v>58</v>
      </c>
      <c r="B33" s="14"/>
      <c r="C33" s="16"/>
    </row>
    <row r="34" spans="1:3" x14ac:dyDescent="0.2">
      <c r="A34" s="10" t="s">
        <v>68</v>
      </c>
      <c r="B34" s="14">
        <v>0</v>
      </c>
      <c r="C34" s="16">
        <f>B34/$B$59</f>
        <v>0</v>
      </c>
    </row>
    <row r="35" spans="1:3" x14ac:dyDescent="0.2">
      <c r="A35" s="10" t="s">
        <v>69</v>
      </c>
      <c r="B35" s="14">
        <v>0</v>
      </c>
      <c r="C35" s="16">
        <f>B35/$B$59</f>
        <v>0</v>
      </c>
    </row>
    <row r="36" spans="1:3" x14ac:dyDescent="0.2">
      <c r="A36" s="10" t="s">
        <v>12</v>
      </c>
      <c r="B36" s="14">
        <v>0</v>
      </c>
      <c r="C36" s="16">
        <f>B36/$B$59</f>
        <v>0</v>
      </c>
    </row>
    <row r="37" spans="1:3" ht="15" x14ac:dyDescent="0.25">
      <c r="A37" s="28" t="s">
        <v>60</v>
      </c>
      <c r="B37" s="29">
        <f>SUM(B34:B36)</f>
        <v>0</v>
      </c>
      <c r="C37" s="31">
        <f>B37/$B$59</f>
        <v>0</v>
      </c>
    </row>
    <row r="38" spans="1:3" ht="15" x14ac:dyDescent="0.25">
      <c r="A38" s="9" t="s">
        <v>61</v>
      </c>
      <c r="B38" s="14"/>
      <c r="C38" s="16"/>
    </row>
    <row r="39" spans="1:3" x14ac:dyDescent="0.2">
      <c r="A39" s="67" t="s">
        <v>70</v>
      </c>
      <c r="B39" s="56">
        <v>152.66</v>
      </c>
      <c r="C39" s="16">
        <f>B39/$B$59</f>
        <v>5.3500940549058151E-5</v>
      </c>
    </row>
    <row r="40" spans="1:3" ht="15" x14ac:dyDescent="0.25">
      <c r="A40" s="28" t="s">
        <v>65</v>
      </c>
      <c r="B40" s="29">
        <f>SUM(B39)</f>
        <v>152.66</v>
      </c>
      <c r="C40" s="31">
        <f>B40/$B$59</f>
        <v>5.3500940549058151E-5</v>
      </c>
    </row>
    <row r="41" spans="1:3" ht="15" x14ac:dyDescent="0.25">
      <c r="A41" s="36" t="s">
        <v>71</v>
      </c>
      <c r="B41" s="37">
        <f>SUM(B37,B40)</f>
        <v>152.66</v>
      </c>
      <c r="C41" s="38">
        <f>B41/$B$59</f>
        <v>5.3500940549058151E-5</v>
      </c>
    </row>
    <row r="42" spans="1:3" ht="15" x14ac:dyDescent="0.25">
      <c r="A42" s="9" t="s">
        <v>72</v>
      </c>
      <c r="B42" s="14"/>
      <c r="C42" s="16"/>
    </row>
    <row r="43" spans="1:3" x14ac:dyDescent="0.2">
      <c r="A43" s="67" t="s">
        <v>70</v>
      </c>
      <c r="B43" s="14">
        <v>0</v>
      </c>
      <c r="C43" s="16">
        <f>B43/$B$59</f>
        <v>0</v>
      </c>
    </row>
    <row r="44" spans="1:3" ht="15" x14ac:dyDescent="0.25">
      <c r="A44" s="28" t="s">
        <v>73</v>
      </c>
      <c r="B44" s="29">
        <f>SUM(B43)</f>
        <v>0</v>
      </c>
      <c r="C44" s="31">
        <f>B44/$B$59</f>
        <v>0</v>
      </c>
    </row>
    <row r="45" spans="1:3" ht="15" x14ac:dyDescent="0.25">
      <c r="A45" s="9" t="s">
        <v>74</v>
      </c>
      <c r="B45" s="14"/>
      <c r="C45" s="16"/>
    </row>
    <row r="46" spans="1:3" x14ac:dyDescent="0.2">
      <c r="A46" s="10" t="s">
        <v>10</v>
      </c>
      <c r="B46" s="14">
        <v>0</v>
      </c>
      <c r="C46" s="16">
        <f>B46/$B$59</f>
        <v>0</v>
      </c>
    </row>
    <row r="47" spans="1:3" x14ac:dyDescent="0.2">
      <c r="A47" s="10" t="s">
        <v>11</v>
      </c>
      <c r="B47" s="14">
        <v>0</v>
      </c>
      <c r="C47" s="16">
        <f>B47/$B$59</f>
        <v>0</v>
      </c>
    </row>
    <row r="48" spans="1:3" x14ac:dyDescent="0.2">
      <c r="A48" s="10" t="s">
        <v>12</v>
      </c>
      <c r="B48" s="14">
        <v>0</v>
      </c>
      <c r="C48" s="16">
        <f>B48/$B$59</f>
        <v>0</v>
      </c>
    </row>
    <row r="49" spans="1:3" ht="15" x14ac:dyDescent="0.25">
      <c r="A49" s="28" t="s">
        <v>75</v>
      </c>
      <c r="B49" s="29">
        <f>SUM(B46:B48)</f>
        <v>0</v>
      </c>
      <c r="C49" s="31">
        <f>B49/$B$59</f>
        <v>0</v>
      </c>
    </row>
    <row r="50" spans="1:3" ht="15" x14ac:dyDescent="0.25">
      <c r="A50" s="9" t="s">
        <v>76</v>
      </c>
      <c r="B50" s="14"/>
      <c r="C50" s="16"/>
    </row>
    <row r="51" spans="1:3" x14ac:dyDescent="0.2">
      <c r="A51" s="10" t="s">
        <v>10</v>
      </c>
      <c r="B51" s="14">
        <v>0</v>
      </c>
      <c r="C51" s="16">
        <f>B51/$B$59</f>
        <v>0</v>
      </c>
    </row>
    <row r="52" spans="1:3" x14ac:dyDescent="0.2">
      <c r="A52" s="10" t="s">
        <v>12</v>
      </c>
      <c r="B52" s="14">
        <v>0</v>
      </c>
      <c r="C52" s="16">
        <f>B52/$B$59</f>
        <v>0</v>
      </c>
    </row>
    <row r="53" spans="1:3" ht="15" x14ac:dyDescent="0.25">
      <c r="A53" s="28" t="s">
        <v>77</v>
      </c>
      <c r="B53" s="29">
        <f>SUM(B51:B52)</f>
        <v>0</v>
      </c>
      <c r="C53" s="31">
        <f>B53/$B$59</f>
        <v>0</v>
      </c>
    </row>
    <row r="54" spans="1:3" ht="15" x14ac:dyDescent="0.25">
      <c r="A54" s="9" t="s">
        <v>78</v>
      </c>
      <c r="B54" s="14"/>
      <c r="C54" s="16"/>
    </row>
    <row r="55" spans="1:3" x14ac:dyDescent="0.2">
      <c r="A55" s="10" t="s">
        <v>10</v>
      </c>
      <c r="B55" s="14">
        <v>0</v>
      </c>
      <c r="C55" s="16">
        <f>B55/$B$59</f>
        <v>0</v>
      </c>
    </row>
    <row r="56" spans="1:3" x14ac:dyDescent="0.2">
      <c r="A56" s="10" t="s">
        <v>12</v>
      </c>
      <c r="B56" s="14">
        <v>0</v>
      </c>
      <c r="C56" s="16">
        <f>B56/$B$59</f>
        <v>0</v>
      </c>
    </row>
    <row r="57" spans="1:3" ht="15" x14ac:dyDescent="0.25">
      <c r="A57" s="28" t="s">
        <v>79</v>
      </c>
      <c r="B57" s="29">
        <f>SUM(B55:B56)</f>
        <v>0</v>
      </c>
      <c r="C57" s="31">
        <f>B57/$B$59</f>
        <v>0</v>
      </c>
    </row>
    <row r="58" spans="1:3" ht="15" x14ac:dyDescent="0.25">
      <c r="A58" s="9" t="s">
        <v>80</v>
      </c>
      <c r="B58" s="15">
        <f>SUM(B31,B41,B44,B49,B53,B57)</f>
        <v>1075.2000000000003</v>
      </c>
      <c r="C58" s="17">
        <f>B58/$B$59</f>
        <v>3.7681259844325521E-4</v>
      </c>
    </row>
    <row r="59" spans="1:3" ht="15" x14ac:dyDescent="0.25">
      <c r="A59" s="9" t="s">
        <v>56</v>
      </c>
      <c r="B59" s="15">
        <v>2853407.78</v>
      </c>
      <c r="C59" s="17">
        <f>B59/$B$59</f>
        <v>1</v>
      </c>
    </row>
    <row r="60" spans="1:3" ht="15" x14ac:dyDescent="0.25">
      <c r="A60" s="9" t="s">
        <v>81</v>
      </c>
      <c r="B60" s="1" t="s">
        <v>82</v>
      </c>
      <c r="C60" s="1" t="s">
        <v>83</v>
      </c>
    </row>
  </sheetData>
  <mergeCells count="1">
    <mergeCell ref="A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rightToLeft="1" zoomScale="80" zoomScaleNormal="80" workbookViewId="0">
      <selection activeCell="A9" sqref="A9:B9"/>
    </sheetView>
  </sheetViews>
  <sheetFormatPr defaultRowHeight="14.25" x14ac:dyDescent="0.2"/>
  <cols>
    <col min="1" max="1" width="55.375" bestFit="1" customWidth="1"/>
    <col min="2" max="2" width="11.375" bestFit="1" customWidth="1"/>
    <col min="3" max="3" width="11.875" bestFit="1" customWidth="1"/>
    <col min="255" max="255" width="10.75" bestFit="1" customWidth="1"/>
    <col min="256" max="256" width="9" bestFit="1" customWidth="1"/>
    <col min="257" max="257" width="55.375" bestFit="1" customWidth="1"/>
    <col min="258" max="258" width="10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5.375" bestFit="1" customWidth="1"/>
    <col min="514" max="514" width="10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5.375" bestFit="1" customWidth="1"/>
    <col min="770" max="770" width="10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5.375" bestFit="1" customWidth="1"/>
    <col min="1026" max="1026" width="10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5.375" bestFit="1" customWidth="1"/>
    <col min="1282" max="1282" width="10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5.375" bestFit="1" customWidth="1"/>
    <col min="1538" max="1538" width="10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5.375" bestFit="1" customWidth="1"/>
    <col min="1794" max="1794" width="10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5.375" bestFit="1" customWidth="1"/>
    <col min="2050" max="2050" width="10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5.375" bestFit="1" customWidth="1"/>
    <col min="2306" max="2306" width="10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5.375" bestFit="1" customWidth="1"/>
    <col min="2562" max="2562" width="10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5.375" bestFit="1" customWidth="1"/>
    <col min="2818" max="2818" width="10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5.375" bestFit="1" customWidth="1"/>
    <col min="3074" max="3074" width="10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5.375" bestFit="1" customWidth="1"/>
    <col min="3330" max="3330" width="10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5.375" bestFit="1" customWidth="1"/>
    <col min="3586" max="3586" width="10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5.375" bestFit="1" customWidth="1"/>
    <col min="3842" max="3842" width="10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5.375" bestFit="1" customWidth="1"/>
    <col min="4098" max="4098" width="10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5.375" bestFit="1" customWidth="1"/>
    <col min="4354" max="4354" width="10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5.375" bestFit="1" customWidth="1"/>
    <col min="4610" max="4610" width="10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5.375" bestFit="1" customWidth="1"/>
    <col min="4866" max="4866" width="10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5.375" bestFit="1" customWidth="1"/>
    <col min="5122" max="5122" width="10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5.375" bestFit="1" customWidth="1"/>
    <col min="5378" max="5378" width="10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5.375" bestFit="1" customWidth="1"/>
    <col min="5634" max="5634" width="10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5.375" bestFit="1" customWidth="1"/>
    <col min="5890" max="5890" width="10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5.375" bestFit="1" customWidth="1"/>
    <col min="6146" max="6146" width="10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5.375" bestFit="1" customWidth="1"/>
    <col min="6402" max="6402" width="10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5.375" bestFit="1" customWidth="1"/>
    <col min="6658" max="6658" width="10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5.375" bestFit="1" customWidth="1"/>
    <col min="6914" max="6914" width="10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5.375" bestFit="1" customWidth="1"/>
    <col min="7170" max="7170" width="10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5.375" bestFit="1" customWidth="1"/>
    <col min="7426" max="7426" width="10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5.375" bestFit="1" customWidth="1"/>
    <col min="7682" max="7682" width="10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5.375" bestFit="1" customWidth="1"/>
    <col min="7938" max="7938" width="10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5.375" bestFit="1" customWidth="1"/>
    <col min="8194" max="8194" width="10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5.375" bestFit="1" customWidth="1"/>
    <col min="8450" max="8450" width="10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5.375" bestFit="1" customWidth="1"/>
    <col min="8706" max="8706" width="10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5.375" bestFit="1" customWidth="1"/>
    <col min="8962" max="8962" width="10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5.375" bestFit="1" customWidth="1"/>
    <col min="9218" max="9218" width="10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5.375" bestFit="1" customWidth="1"/>
    <col min="9474" max="9474" width="10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5.375" bestFit="1" customWidth="1"/>
    <col min="9730" max="9730" width="10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5.375" bestFit="1" customWidth="1"/>
    <col min="9986" max="9986" width="10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5.375" bestFit="1" customWidth="1"/>
    <col min="10242" max="10242" width="10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5.375" bestFit="1" customWidth="1"/>
    <col min="10498" max="10498" width="10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5.375" bestFit="1" customWidth="1"/>
    <col min="10754" max="10754" width="10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5.375" bestFit="1" customWidth="1"/>
    <col min="11010" max="11010" width="10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5.375" bestFit="1" customWidth="1"/>
    <col min="11266" max="11266" width="10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5.375" bestFit="1" customWidth="1"/>
    <col min="11522" max="11522" width="10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5.375" bestFit="1" customWidth="1"/>
    <col min="11778" max="11778" width="10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5.375" bestFit="1" customWidth="1"/>
    <col min="12034" max="12034" width="10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5.375" bestFit="1" customWidth="1"/>
    <col min="12290" max="12290" width="10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5.375" bestFit="1" customWidth="1"/>
    <col min="12546" max="12546" width="10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5.375" bestFit="1" customWidth="1"/>
    <col min="12802" max="12802" width="10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5.375" bestFit="1" customWidth="1"/>
    <col min="13058" max="13058" width="10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5.375" bestFit="1" customWidth="1"/>
    <col min="13314" max="13314" width="10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5.375" bestFit="1" customWidth="1"/>
    <col min="13570" max="13570" width="10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5.375" bestFit="1" customWidth="1"/>
    <col min="13826" max="13826" width="10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5.375" bestFit="1" customWidth="1"/>
    <col min="14082" max="14082" width="10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5.375" bestFit="1" customWidth="1"/>
    <col min="14338" max="14338" width="10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5.375" bestFit="1" customWidth="1"/>
    <col min="14594" max="14594" width="10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5.375" bestFit="1" customWidth="1"/>
    <col min="14850" max="14850" width="10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5.375" bestFit="1" customWidth="1"/>
    <col min="15106" max="15106" width="10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5.375" bestFit="1" customWidth="1"/>
    <col min="15362" max="15362" width="10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5.375" bestFit="1" customWidth="1"/>
    <col min="15618" max="15618" width="10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5.375" bestFit="1" customWidth="1"/>
    <col min="15874" max="15874" width="10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5.375" bestFit="1" customWidth="1"/>
    <col min="16130" max="16130" width="10" bestFit="1" customWidth="1"/>
    <col min="16131" max="16131" width="11.875" bestFit="1" customWidth="1"/>
  </cols>
  <sheetData>
    <row r="1" spans="1:11" ht="15" x14ac:dyDescent="0.25">
      <c r="A1" s="85" t="s">
        <v>233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s="50" customFormat="1" ht="15" x14ac:dyDescent="0.25">
      <c r="A2" s="52"/>
      <c r="B2" s="53"/>
      <c r="C2" s="53"/>
      <c r="D2" s="53"/>
      <c r="E2" s="53"/>
      <c r="F2" s="53"/>
      <c r="G2" s="53"/>
      <c r="H2" s="53"/>
      <c r="I2" s="53"/>
      <c r="J2" s="53"/>
    </row>
    <row r="3" spans="1:11" x14ac:dyDescent="0.2">
      <c r="A3" t="s">
        <v>0</v>
      </c>
      <c r="B3" t="s">
        <v>1</v>
      </c>
      <c r="C3" t="s">
        <v>2</v>
      </c>
    </row>
    <row r="4" spans="1:11" ht="15" x14ac:dyDescent="0.25">
      <c r="A4" s="9" t="s">
        <v>57</v>
      </c>
    </row>
    <row r="5" spans="1:11" ht="15" x14ac:dyDescent="0.25">
      <c r="A5" s="9" t="s">
        <v>58</v>
      </c>
    </row>
    <row r="6" spans="1:11" x14ac:dyDescent="0.2">
      <c r="A6" s="10" t="s">
        <v>59</v>
      </c>
      <c r="B6" s="14">
        <v>0</v>
      </c>
      <c r="C6" s="16">
        <f>B6/$B$39</f>
        <v>0</v>
      </c>
    </row>
    <row r="7" spans="1:11" ht="15" x14ac:dyDescent="0.25">
      <c r="A7" s="28" t="s">
        <v>60</v>
      </c>
      <c r="B7" s="29">
        <f>SUM(B6)</f>
        <v>0</v>
      </c>
      <c r="C7" s="31">
        <f t="shared" ref="C7:C39" si="0">B7/$B$39</f>
        <v>0</v>
      </c>
    </row>
    <row r="8" spans="1:11" ht="15" x14ac:dyDescent="0.25">
      <c r="A8" s="9" t="s">
        <v>61</v>
      </c>
      <c r="B8" s="14"/>
      <c r="C8" s="16"/>
    </row>
    <row r="9" spans="1:11" x14ac:dyDescent="0.2">
      <c r="A9" s="67" t="s">
        <v>70</v>
      </c>
      <c r="B9" s="56">
        <v>13.35</v>
      </c>
      <c r="C9" s="16">
        <f t="shared" si="0"/>
        <v>1.7132204926323819E-4</v>
      </c>
    </row>
    <row r="10" spans="1:11" ht="15" x14ac:dyDescent="0.25">
      <c r="A10" s="28" t="s">
        <v>65</v>
      </c>
      <c r="B10" s="29">
        <f>SUM(B9)</f>
        <v>13.35</v>
      </c>
      <c r="C10" s="31">
        <f t="shared" si="0"/>
        <v>1.7132204926323819E-4</v>
      </c>
    </row>
    <row r="11" spans="1:11" ht="15" x14ac:dyDescent="0.25">
      <c r="A11" s="36" t="s">
        <v>66</v>
      </c>
      <c r="B11" s="37">
        <f>SUM(B7,B10)</f>
        <v>13.35</v>
      </c>
      <c r="C11" s="38">
        <f t="shared" si="0"/>
        <v>1.7132204926323819E-4</v>
      </c>
    </row>
    <row r="12" spans="1:11" ht="15" x14ac:dyDescent="0.25">
      <c r="A12" s="9" t="s">
        <v>67</v>
      </c>
      <c r="B12" s="14"/>
      <c r="C12" s="16"/>
    </row>
    <row r="13" spans="1:11" ht="15" x14ac:dyDescent="0.25">
      <c r="A13" s="9" t="s">
        <v>58</v>
      </c>
      <c r="B13" s="14"/>
      <c r="C13" s="16"/>
    </row>
    <row r="14" spans="1:11" x14ac:dyDescent="0.2">
      <c r="A14" s="10" t="s">
        <v>68</v>
      </c>
      <c r="B14" s="14">
        <v>0</v>
      </c>
      <c r="C14" s="16">
        <f t="shared" si="0"/>
        <v>0</v>
      </c>
    </row>
    <row r="15" spans="1:11" x14ac:dyDescent="0.2">
      <c r="A15" s="10" t="s">
        <v>69</v>
      </c>
      <c r="B15" s="14">
        <v>0</v>
      </c>
      <c r="C15" s="16">
        <f t="shared" si="0"/>
        <v>0</v>
      </c>
    </row>
    <row r="16" spans="1:11" x14ac:dyDescent="0.2">
      <c r="A16" s="10" t="s">
        <v>12</v>
      </c>
      <c r="B16" s="14">
        <v>0</v>
      </c>
      <c r="C16" s="16">
        <f t="shared" si="0"/>
        <v>0</v>
      </c>
    </row>
    <row r="17" spans="1:3" ht="15" x14ac:dyDescent="0.25">
      <c r="A17" s="28" t="s">
        <v>60</v>
      </c>
      <c r="B17" s="29">
        <f>SUM(B14:B16)</f>
        <v>0</v>
      </c>
      <c r="C17" s="31">
        <f t="shared" si="0"/>
        <v>0</v>
      </c>
    </row>
    <row r="18" spans="1:3" ht="15" x14ac:dyDescent="0.25">
      <c r="A18" s="9" t="s">
        <v>61</v>
      </c>
      <c r="B18" s="14"/>
      <c r="C18" s="16"/>
    </row>
    <row r="19" spans="1:3" x14ac:dyDescent="0.2">
      <c r="A19" s="67" t="s">
        <v>70</v>
      </c>
      <c r="B19" s="56">
        <v>4.0999999999999996</v>
      </c>
      <c r="C19" s="16">
        <f t="shared" si="0"/>
        <v>5.2615760447885885E-5</v>
      </c>
    </row>
    <row r="20" spans="1:3" ht="15" x14ac:dyDescent="0.25">
      <c r="A20" s="28" t="s">
        <v>65</v>
      </c>
      <c r="B20" s="29">
        <f>SUM(B19)</f>
        <v>4.0999999999999996</v>
      </c>
      <c r="C20" s="31">
        <f t="shared" si="0"/>
        <v>5.2615760447885885E-5</v>
      </c>
    </row>
    <row r="21" spans="1:3" ht="15" x14ac:dyDescent="0.25">
      <c r="A21" s="36" t="s">
        <v>71</v>
      </c>
      <c r="B21" s="37">
        <f>SUM(B17,B20)</f>
        <v>4.0999999999999996</v>
      </c>
      <c r="C21" s="38">
        <f t="shared" si="0"/>
        <v>5.2615760447885885E-5</v>
      </c>
    </row>
    <row r="22" spans="1:3" ht="15" x14ac:dyDescent="0.25">
      <c r="A22" s="9" t="s">
        <v>72</v>
      </c>
      <c r="B22" s="14"/>
      <c r="C22" s="16"/>
    </row>
    <row r="23" spans="1:3" x14ac:dyDescent="0.2">
      <c r="A23" s="10" t="s">
        <v>70</v>
      </c>
      <c r="B23" s="14">
        <v>0</v>
      </c>
      <c r="C23" s="16">
        <f t="shared" si="0"/>
        <v>0</v>
      </c>
    </row>
    <row r="24" spans="1:3" ht="15" x14ac:dyDescent="0.25">
      <c r="A24" s="28" t="s">
        <v>73</v>
      </c>
      <c r="B24" s="29">
        <f>SUM(B23)</f>
        <v>0</v>
      </c>
      <c r="C24" s="31">
        <f t="shared" si="0"/>
        <v>0</v>
      </c>
    </row>
    <row r="25" spans="1:3" ht="15" x14ac:dyDescent="0.25">
      <c r="A25" s="9" t="s">
        <v>74</v>
      </c>
      <c r="B25" s="14"/>
      <c r="C25" s="16"/>
    </row>
    <row r="26" spans="1:3" x14ac:dyDescent="0.2">
      <c r="A26" s="10" t="s">
        <v>10</v>
      </c>
      <c r="B26" s="14">
        <v>0</v>
      </c>
      <c r="C26" s="16">
        <f t="shared" si="0"/>
        <v>0</v>
      </c>
    </row>
    <row r="27" spans="1:3" x14ac:dyDescent="0.2">
      <c r="A27" s="10" t="s">
        <v>11</v>
      </c>
      <c r="B27" s="14">
        <v>0</v>
      </c>
      <c r="C27" s="16">
        <f t="shared" si="0"/>
        <v>0</v>
      </c>
    </row>
    <row r="28" spans="1:3" x14ac:dyDescent="0.2">
      <c r="A28" s="10" t="s">
        <v>12</v>
      </c>
      <c r="B28" s="14">
        <v>0</v>
      </c>
      <c r="C28" s="16">
        <f t="shared" si="0"/>
        <v>0</v>
      </c>
    </row>
    <row r="29" spans="1:3" ht="15" x14ac:dyDescent="0.25">
      <c r="A29" s="28" t="s">
        <v>75</v>
      </c>
      <c r="B29" s="29">
        <f>SUM(B26:B28)</f>
        <v>0</v>
      </c>
      <c r="C29" s="31">
        <f t="shared" si="0"/>
        <v>0</v>
      </c>
    </row>
    <row r="30" spans="1:3" ht="15" x14ac:dyDescent="0.25">
      <c r="A30" s="9" t="s">
        <v>76</v>
      </c>
      <c r="B30" s="14"/>
      <c r="C30" s="16"/>
    </row>
    <row r="31" spans="1:3" x14ac:dyDescent="0.2">
      <c r="A31" s="10" t="s">
        <v>10</v>
      </c>
      <c r="B31" s="14">
        <v>0</v>
      </c>
      <c r="C31" s="16">
        <f t="shared" si="0"/>
        <v>0</v>
      </c>
    </row>
    <row r="32" spans="1:3" x14ac:dyDescent="0.2">
      <c r="A32" s="10" t="s">
        <v>12</v>
      </c>
      <c r="B32" s="14">
        <v>0</v>
      </c>
      <c r="C32" s="16">
        <f t="shared" si="0"/>
        <v>0</v>
      </c>
    </row>
    <row r="33" spans="1:3" ht="15" x14ac:dyDescent="0.25">
      <c r="A33" s="28" t="s">
        <v>77</v>
      </c>
      <c r="B33" s="29">
        <f>SUM(B31:B32)</f>
        <v>0</v>
      </c>
      <c r="C33" s="31">
        <f t="shared" si="0"/>
        <v>0</v>
      </c>
    </row>
    <row r="34" spans="1:3" ht="15" x14ac:dyDescent="0.25">
      <c r="A34" s="9" t="s">
        <v>78</v>
      </c>
      <c r="B34" s="14"/>
      <c r="C34" s="16"/>
    </row>
    <row r="35" spans="1:3" x14ac:dyDescent="0.2">
      <c r="A35" s="10" t="s">
        <v>10</v>
      </c>
      <c r="B35" s="14">
        <v>0</v>
      </c>
      <c r="C35" s="16">
        <f t="shared" si="0"/>
        <v>0</v>
      </c>
    </row>
    <row r="36" spans="1:3" x14ac:dyDescent="0.2">
      <c r="A36" s="10" t="s">
        <v>12</v>
      </c>
      <c r="B36" s="14">
        <v>0</v>
      </c>
      <c r="C36" s="16">
        <f t="shared" si="0"/>
        <v>0</v>
      </c>
    </row>
    <row r="37" spans="1:3" ht="15" x14ac:dyDescent="0.25">
      <c r="A37" s="28" t="s">
        <v>79</v>
      </c>
      <c r="B37" s="29">
        <f>SUM(B35:B36)</f>
        <v>0</v>
      </c>
      <c r="C37" s="31">
        <f t="shared" si="0"/>
        <v>0</v>
      </c>
    </row>
    <row r="38" spans="1:3" ht="15" x14ac:dyDescent="0.25">
      <c r="A38" s="9" t="s">
        <v>80</v>
      </c>
      <c r="B38" s="15">
        <f>SUM(B11,B21,B24,B29,B33,B37)</f>
        <v>17.45</v>
      </c>
      <c r="C38" s="34">
        <f t="shared" si="0"/>
        <v>2.2393780971112406E-4</v>
      </c>
    </row>
    <row r="39" spans="1:3" ht="15" x14ac:dyDescent="0.25">
      <c r="A39" s="9" t="s">
        <v>56</v>
      </c>
      <c r="B39" s="15">
        <v>77923.42</v>
      </c>
      <c r="C39" s="34">
        <f t="shared" si="0"/>
        <v>1</v>
      </c>
    </row>
    <row r="40" spans="1:3" ht="15" x14ac:dyDescent="0.25">
      <c r="A40" s="9" t="s">
        <v>81</v>
      </c>
      <c r="B40" s="1" t="s">
        <v>82</v>
      </c>
      <c r="C40" s="1" t="s">
        <v>83</v>
      </c>
    </row>
  </sheetData>
  <mergeCells count="1">
    <mergeCell ref="A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rightToLeft="1" zoomScale="80" zoomScaleNormal="80" workbookViewId="0">
      <selection activeCell="A9" sqref="A9:B12"/>
    </sheetView>
  </sheetViews>
  <sheetFormatPr defaultRowHeight="14.25" x14ac:dyDescent="0.2"/>
  <cols>
    <col min="1" max="1" width="55.375" bestFit="1" customWidth="1"/>
    <col min="2" max="2" width="11.375" bestFit="1" customWidth="1"/>
    <col min="3" max="3" width="11.875" bestFit="1" customWidth="1"/>
    <col min="255" max="255" width="10.75" bestFit="1" customWidth="1"/>
    <col min="256" max="256" width="9" bestFit="1" customWidth="1"/>
    <col min="257" max="257" width="55.375" bestFit="1" customWidth="1"/>
    <col min="258" max="258" width="10" bestFit="1" customWidth="1"/>
    <col min="259" max="259" width="11.875" bestFit="1" customWidth="1"/>
    <col min="511" max="511" width="10.75" bestFit="1" customWidth="1"/>
    <col min="512" max="512" width="9" bestFit="1" customWidth="1"/>
    <col min="513" max="513" width="55.375" bestFit="1" customWidth="1"/>
    <col min="514" max="514" width="10" bestFit="1" customWidth="1"/>
    <col min="515" max="515" width="11.875" bestFit="1" customWidth="1"/>
    <col min="767" max="767" width="10.75" bestFit="1" customWidth="1"/>
    <col min="768" max="768" width="9" bestFit="1" customWidth="1"/>
    <col min="769" max="769" width="55.375" bestFit="1" customWidth="1"/>
    <col min="770" max="770" width="10" bestFit="1" customWidth="1"/>
    <col min="771" max="771" width="11.875" bestFit="1" customWidth="1"/>
    <col min="1023" max="1023" width="10.75" bestFit="1" customWidth="1"/>
    <col min="1024" max="1024" width="9" bestFit="1" customWidth="1"/>
    <col min="1025" max="1025" width="55.375" bestFit="1" customWidth="1"/>
    <col min="1026" max="1026" width="10" bestFit="1" customWidth="1"/>
    <col min="1027" max="1027" width="11.875" bestFit="1" customWidth="1"/>
    <col min="1279" max="1279" width="10.75" bestFit="1" customWidth="1"/>
    <col min="1280" max="1280" width="9" bestFit="1" customWidth="1"/>
    <col min="1281" max="1281" width="55.375" bestFit="1" customWidth="1"/>
    <col min="1282" max="1282" width="10" bestFit="1" customWidth="1"/>
    <col min="1283" max="1283" width="11.875" bestFit="1" customWidth="1"/>
    <col min="1535" max="1535" width="10.75" bestFit="1" customWidth="1"/>
    <col min="1536" max="1536" width="9" bestFit="1" customWidth="1"/>
    <col min="1537" max="1537" width="55.375" bestFit="1" customWidth="1"/>
    <col min="1538" max="1538" width="10" bestFit="1" customWidth="1"/>
    <col min="1539" max="1539" width="11.875" bestFit="1" customWidth="1"/>
    <col min="1791" max="1791" width="10.75" bestFit="1" customWidth="1"/>
    <col min="1792" max="1792" width="9" bestFit="1" customWidth="1"/>
    <col min="1793" max="1793" width="55.375" bestFit="1" customWidth="1"/>
    <col min="1794" max="1794" width="10" bestFit="1" customWidth="1"/>
    <col min="1795" max="1795" width="11.875" bestFit="1" customWidth="1"/>
    <col min="2047" max="2047" width="10.75" bestFit="1" customWidth="1"/>
    <col min="2048" max="2048" width="9" bestFit="1" customWidth="1"/>
    <col min="2049" max="2049" width="55.375" bestFit="1" customWidth="1"/>
    <col min="2050" max="2050" width="10" bestFit="1" customWidth="1"/>
    <col min="2051" max="2051" width="11.875" bestFit="1" customWidth="1"/>
    <col min="2303" max="2303" width="10.75" bestFit="1" customWidth="1"/>
    <col min="2304" max="2304" width="9" bestFit="1" customWidth="1"/>
    <col min="2305" max="2305" width="55.375" bestFit="1" customWidth="1"/>
    <col min="2306" max="2306" width="10" bestFit="1" customWidth="1"/>
    <col min="2307" max="2307" width="11.875" bestFit="1" customWidth="1"/>
    <col min="2559" max="2559" width="10.75" bestFit="1" customWidth="1"/>
    <col min="2560" max="2560" width="9" bestFit="1" customWidth="1"/>
    <col min="2561" max="2561" width="55.375" bestFit="1" customWidth="1"/>
    <col min="2562" max="2562" width="10" bestFit="1" customWidth="1"/>
    <col min="2563" max="2563" width="11.875" bestFit="1" customWidth="1"/>
    <col min="2815" max="2815" width="10.75" bestFit="1" customWidth="1"/>
    <col min="2816" max="2816" width="9" bestFit="1" customWidth="1"/>
    <col min="2817" max="2817" width="55.375" bestFit="1" customWidth="1"/>
    <col min="2818" max="2818" width="10" bestFit="1" customWidth="1"/>
    <col min="2819" max="2819" width="11.875" bestFit="1" customWidth="1"/>
    <col min="3071" max="3071" width="10.75" bestFit="1" customWidth="1"/>
    <col min="3072" max="3072" width="9" bestFit="1" customWidth="1"/>
    <col min="3073" max="3073" width="55.375" bestFit="1" customWidth="1"/>
    <col min="3074" max="3074" width="10" bestFit="1" customWidth="1"/>
    <col min="3075" max="3075" width="11.875" bestFit="1" customWidth="1"/>
    <col min="3327" max="3327" width="10.75" bestFit="1" customWidth="1"/>
    <col min="3328" max="3328" width="9" bestFit="1" customWidth="1"/>
    <col min="3329" max="3329" width="55.375" bestFit="1" customWidth="1"/>
    <col min="3330" max="3330" width="10" bestFit="1" customWidth="1"/>
    <col min="3331" max="3331" width="11.875" bestFit="1" customWidth="1"/>
    <col min="3583" max="3583" width="10.75" bestFit="1" customWidth="1"/>
    <col min="3584" max="3584" width="9" bestFit="1" customWidth="1"/>
    <col min="3585" max="3585" width="55.375" bestFit="1" customWidth="1"/>
    <col min="3586" max="3586" width="10" bestFit="1" customWidth="1"/>
    <col min="3587" max="3587" width="11.875" bestFit="1" customWidth="1"/>
    <col min="3839" max="3839" width="10.75" bestFit="1" customWidth="1"/>
    <col min="3840" max="3840" width="9" bestFit="1" customWidth="1"/>
    <col min="3841" max="3841" width="55.375" bestFit="1" customWidth="1"/>
    <col min="3842" max="3842" width="10" bestFit="1" customWidth="1"/>
    <col min="3843" max="3843" width="11.875" bestFit="1" customWidth="1"/>
    <col min="4095" max="4095" width="10.75" bestFit="1" customWidth="1"/>
    <col min="4096" max="4096" width="9" bestFit="1" customWidth="1"/>
    <col min="4097" max="4097" width="55.375" bestFit="1" customWidth="1"/>
    <col min="4098" max="4098" width="10" bestFit="1" customWidth="1"/>
    <col min="4099" max="4099" width="11.875" bestFit="1" customWidth="1"/>
    <col min="4351" max="4351" width="10.75" bestFit="1" customWidth="1"/>
    <col min="4352" max="4352" width="9" bestFit="1" customWidth="1"/>
    <col min="4353" max="4353" width="55.375" bestFit="1" customWidth="1"/>
    <col min="4354" max="4354" width="10" bestFit="1" customWidth="1"/>
    <col min="4355" max="4355" width="11.875" bestFit="1" customWidth="1"/>
    <col min="4607" max="4607" width="10.75" bestFit="1" customWidth="1"/>
    <col min="4608" max="4608" width="9" bestFit="1" customWidth="1"/>
    <col min="4609" max="4609" width="55.375" bestFit="1" customWidth="1"/>
    <col min="4610" max="4610" width="10" bestFit="1" customWidth="1"/>
    <col min="4611" max="4611" width="11.875" bestFit="1" customWidth="1"/>
    <col min="4863" max="4863" width="10.75" bestFit="1" customWidth="1"/>
    <col min="4864" max="4864" width="9" bestFit="1" customWidth="1"/>
    <col min="4865" max="4865" width="55.375" bestFit="1" customWidth="1"/>
    <col min="4866" max="4866" width="10" bestFit="1" customWidth="1"/>
    <col min="4867" max="4867" width="11.875" bestFit="1" customWidth="1"/>
    <col min="5119" max="5119" width="10.75" bestFit="1" customWidth="1"/>
    <col min="5120" max="5120" width="9" bestFit="1" customWidth="1"/>
    <col min="5121" max="5121" width="55.375" bestFit="1" customWidth="1"/>
    <col min="5122" max="5122" width="10" bestFit="1" customWidth="1"/>
    <col min="5123" max="5123" width="11.875" bestFit="1" customWidth="1"/>
    <col min="5375" max="5375" width="10.75" bestFit="1" customWidth="1"/>
    <col min="5376" max="5376" width="9" bestFit="1" customWidth="1"/>
    <col min="5377" max="5377" width="55.375" bestFit="1" customWidth="1"/>
    <col min="5378" max="5378" width="10" bestFit="1" customWidth="1"/>
    <col min="5379" max="5379" width="11.875" bestFit="1" customWidth="1"/>
    <col min="5631" max="5631" width="10.75" bestFit="1" customWidth="1"/>
    <col min="5632" max="5632" width="9" bestFit="1" customWidth="1"/>
    <col min="5633" max="5633" width="55.375" bestFit="1" customWidth="1"/>
    <col min="5634" max="5634" width="10" bestFit="1" customWidth="1"/>
    <col min="5635" max="5635" width="11.875" bestFit="1" customWidth="1"/>
    <col min="5887" max="5887" width="10.75" bestFit="1" customWidth="1"/>
    <col min="5888" max="5888" width="9" bestFit="1" customWidth="1"/>
    <col min="5889" max="5889" width="55.375" bestFit="1" customWidth="1"/>
    <col min="5890" max="5890" width="10" bestFit="1" customWidth="1"/>
    <col min="5891" max="5891" width="11.875" bestFit="1" customWidth="1"/>
    <col min="6143" max="6143" width="10.75" bestFit="1" customWidth="1"/>
    <col min="6144" max="6144" width="9" bestFit="1" customWidth="1"/>
    <col min="6145" max="6145" width="55.375" bestFit="1" customWidth="1"/>
    <col min="6146" max="6146" width="10" bestFit="1" customWidth="1"/>
    <col min="6147" max="6147" width="11.875" bestFit="1" customWidth="1"/>
    <col min="6399" max="6399" width="10.75" bestFit="1" customWidth="1"/>
    <col min="6400" max="6400" width="9" bestFit="1" customWidth="1"/>
    <col min="6401" max="6401" width="55.375" bestFit="1" customWidth="1"/>
    <col min="6402" max="6402" width="10" bestFit="1" customWidth="1"/>
    <col min="6403" max="6403" width="11.875" bestFit="1" customWidth="1"/>
    <col min="6655" max="6655" width="10.75" bestFit="1" customWidth="1"/>
    <col min="6656" max="6656" width="9" bestFit="1" customWidth="1"/>
    <col min="6657" max="6657" width="55.375" bestFit="1" customWidth="1"/>
    <col min="6658" max="6658" width="10" bestFit="1" customWidth="1"/>
    <col min="6659" max="6659" width="11.875" bestFit="1" customWidth="1"/>
    <col min="6911" max="6911" width="10.75" bestFit="1" customWidth="1"/>
    <col min="6912" max="6912" width="9" bestFit="1" customWidth="1"/>
    <col min="6913" max="6913" width="55.375" bestFit="1" customWidth="1"/>
    <col min="6914" max="6914" width="10" bestFit="1" customWidth="1"/>
    <col min="6915" max="6915" width="11.875" bestFit="1" customWidth="1"/>
    <col min="7167" max="7167" width="10.75" bestFit="1" customWidth="1"/>
    <col min="7168" max="7168" width="9" bestFit="1" customWidth="1"/>
    <col min="7169" max="7169" width="55.375" bestFit="1" customWidth="1"/>
    <col min="7170" max="7170" width="10" bestFit="1" customWidth="1"/>
    <col min="7171" max="7171" width="11.875" bestFit="1" customWidth="1"/>
    <col min="7423" max="7423" width="10.75" bestFit="1" customWidth="1"/>
    <col min="7424" max="7424" width="9" bestFit="1" customWidth="1"/>
    <col min="7425" max="7425" width="55.375" bestFit="1" customWidth="1"/>
    <col min="7426" max="7426" width="10" bestFit="1" customWidth="1"/>
    <col min="7427" max="7427" width="11.875" bestFit="1" customWidth="1"/>
    <col min="7679" max="7679" width="10.75" bestFit="1" customWidth="1"/>
    <col min="7680" max="7680" width="9" bestFit="1" customWidth="1"/>
    <col min="7681" max="7681" width="55.375" bestFit="1" customWidth="1"/>
    <col min="7682" max="7682" width="10" bestFit="1" customWidth="1"/>
    <col min="7683" max="7683" width="11.875" bestFit="1" customWidth="1"/>
    <col min="7935" max="7935" width="10.75" bestFit="1" customWidth="1"/>
    <col min="7936" max="7936" width="9" bestFit="1" customWidth="1"/>
    <col min="7937" max="7937" width="55.375" bestFit="1" customWidth="1"/>
    <col min="7938" max="7938" width="10" bestFit="1" customWidth="1"/>
    <col min="7939" max="7939" width="11.875" bestFit="1" customWidth="1"/>
    <col min="8191" max="8191" width="10.75" bestFit="1" customWidth="1"/>
    <col min="8192" max="8192" width="9" bestFit="1" customWidth="1"/>
    <col min="8193" max="8193" width="55.375" bestFit="1" customWidth="1"/>
    <col min="8194" max="8194" width="10" bestFit="1" customWidth="1"/>
    <col min="8195" max="8195" width="11.875" bestFit="1" customWidth="1"/>
    <col min="8447" max="8447" width="10.75" bestFit="1" customWidth="1"/>
    <col min="8448" max="8448" width="9" bestFit="1" customWidth="1"/>
    <col min="8449" max="8449" width="55.375" bestFit="1" customWidth="1"/>
    <col min="8450" max="8450" width="10" bestFit="1" customWidth="1"/>
    <col min="8451" max="8451" width="11.875" bestFit="1" customWidth="1"/>
    <col min="8703" max="8703" width="10.75" bestFit="1" customWidth="1"/>
    <col min="8704" max="8704" width="9" bestFit="1" customWidth="1"/>
    <col min="8705" max="8705" width="55.375" bestFit="1" customWidth="1"/>
    <col min="8706" max="8706" width="10" bestFit="1" customWidth="1"/>
    <col min="8707" max="8707" width="11.875" bestFit="1" customWidth="1"/>
    <col min="8959" max="8959" width="10.75" bestFit="1" customWidth="1"/>
    <col min="8960" max="8960" width="9" bestFit="1" customWidth="1"/>
    <col min="8961" max="8961" width="55.375" bestFit="1" customWidth="1"/>
    <col min="8962" max="8962" width="10" bestFit="1" customWidth="1"/>
    <col min="8963" max="8963" width="11.875" bestFit="1" customWidth="1"/>
    <col min="9215" max="9215" width="10.75" bestFit="1" customWidth="1"/>
    <col min="9216" max="9216" width="9" bestFit="1" customWidth="1"/>
    <col min="9217" max="9217" width="55.375" bestFit="1" customWidth="1"/>
    <col min="9218" max="9218" width="10" bestFit="1" customWidth="1"/>
    <col min="9219" max="9219" width="11.875" bestFit="1" customWidth="1"/>
    <col min="9471" max="9471" width="10.75" bestFit="1" customWidth="1"/>
    <col min="9472" max="9472" width="9" bestFit="1" customWidth="1"/>
    <col min="9473" max="9473" width="55.375" bestFit="1" customWidth="1"/>
    <col min="9474" max="9474" width="10" bestFit="1" customWidth="1"/>
    <col min="9475" max="9475" width="11.875" bestFit="1" customWidth="1"/>
    <col min="9727" max="9727" width="10.75" bestFit="1" customWidth="1"/>
    <col min="9728" max="9728" width="9" bestFit="1" customWidth="1"/>
    <col min="9729" max="9729" width="55.375" bestFit="1" customWidth="1"/>
    <col min="9730" max="9730" width="10" bestFit="1" customWidth="1"/>
    <col min="9731" max="9731" width="11.875" bestFit="1" customWidth="1"/>
    <col min="9983" max="9983" width="10.75" bestFit="1" customWidth="1"/>
    <col min="9984" max="9984" width="9" bestFit="1" customWidth="1"/>
    <col min="9985" max="9985" width="55.375" bestFit="1" customWidth="1"/>
    <col min="9986" max="9986" width="10" bestFit="1" customWidth="1"/>
    <col min="9987" max="9987" width="11.875" bestFit="1" customWidth="1"/>
    <col min="10239" max="10239" width="10.75" bestFit="1" customWidth="1"/>
    <col min="10240" max="10240" width="9" bestFit="1" customWidth="1"/>
    <col min="10241" max="10241" width="55.375" bestFit="1" customWidth="1"/>
    <col min="10242" max="10242" width="10" bestFit="1" customWidth="1"/>
    <col min="10243" max="10243" width="11.875" bestFit="1" customWidth="1"/>
    <col min="10495" max="10495" width="10.75" bestFit="1" customWidth="1"/>
    <col min="10496" max="10496" width="9" bestFit="1" customWidth="1"/>
    <col min="10497" max="10497" width="55.375" bestFit="1" customWidth="1"/>
    <col min="10498" max="10498" width="10" bestFit="1" customWidth="1"/>
    <col min="10499" max="10499" width="11.875" bestFit="1" customWidth="1"/>
    <col min="10751" max="10751" width="10.75" bestFit="1" customWidth="1"/>
    <col min="10752" max="10752" width="9" bestFit="1" customWidth="1"/>
    <col min="10753" max="10753" width="55.375" bestFit="1" customWidth="1"/>
    <col min="10754" max="10754" width="10" bestFit="1" customWidth="1"/>
    <col min="10755" max="10755" width="11.875" bestFit="1" customWidth="1"/>
    <col min="11007" max="11007" width="10.75" bestFit="1" customWidth="1"/>
    <col min="11008" max="11008" width="9" bestFit="1" customWidth="1"/>
    <col min="11009" max="11009" width="55.375" bestFit="1" customWidth="1"/>
    <col min="11010" max="11010" width="10" bestFit="1" customWidth="1"/>
    <col min="11011" max="11011" width="11.875" bestFit="1" customWidth="1"/>
    <col min="11263" max="11263" width="10.75" bestFit="1" customWidth="1"/>
    <col min="11264" max="11264" width="9" bestFit="1" customWidth="1"/>
    <col min="11265" max="11265" width="55.375" bestFit="1" customWidth="1"/>
    <col min="11266" max="11266" width="10" bestFit="1" customWidth="1"/>
    <col min="11267" max="11267" width="11.875" bestFit="1" customWidth="1"/>
    <col min="11519" max="11519" width="10.75" bestFit="1" customWidth="1"/>
    <col min="11520" max="11520" width="9" bestFit="1" customWidth="1"/>
    <col min="11521" max="11521" width="55.375" bestFit="1" customWidth="1"/>
    <col min="11522" max="11522" width="10" bestFit="1" customWidth="1"/>
    <col min="11523" max="11523" width="11.875" bestFit="1" customWidth="1"/>
    <col min="11775" max="11775" width="10.75" bestFit="1" customWidth="1"/>
    <col min="11776" max="11776" width="9" bestFit="1" customWidth="1"/>
    <col min="11777" max="11777" width="55.375" bestFit="1" customWidth="1"/>
    <col min="11778" max="11778" width="10" bestFit="1" customWidth="1"/>
    <col min="11779" max="11779" width="11.875" bestFit="1" customWidth="1"/>
    <col min="12031" max="12031" width="10.75" bestFit="1" customWidth="1"/>
    <col min="12032" max="12032" width="9" bestFit="1" customWidth="1"/>
    <col min="12033" max="12033" width="55.375" bestFit="1" customWidth="1"/>
    <col min="12034" max="12034" width="10" bestFit="1" customWidth="1"/>
    <col min="12035" max="12035" width="11.875" bestFit="1" customWidth="1"/>
    <col min="12287" max="12287" width="10.75" bestFit="1" customWidth="1"/>
    <col min="12288" max="12288" width="9" bestFit="1" customWidth="1"/>
    <col min="12289" max="12289" width="55.375" bestFit="1" customWidth="1"/>
    <col min="12290" max="12290" width="10" bestFit="1" customWidth="1"/>
    <col min="12291" max="12291" width="11.875" bestFit="1" customWidth="1"/>
    <col min="12543" max="12543" width="10.75" bestFit="1" customWidth="1"/>
    <col min="12544" max="12544" width="9" bestFit="1" customWidth="1"/>
    <col min="12545" max="12545" width="55.375" bestFit="1" customWidth="1"/>
    <col min="12546" max="12546" width="10" bestFit="1" customWidth="1"/>
    <col min="12547" max="12547" width="11.875" bestFit="1" customWidth="1"/>
    <col min="12799" max="12799" width="10.75" bestFit="1" customWidth="1"/>
    <col min="12800" max="12800" width="9" bestFit="1" customWidth="1"/>
    <col min="12801" max="12801" width="55.375" bestFit="1" customWidth="1"/>
    <col min="12802" max="12802" width="10" bestFit="1" customWidth="1"/>
    <col min="12803" max="12803" width="11.875" bestFit="1" customWidth="1"/>
    <col min="13055" max="13055" width="10.75" bestFit="1" customWidth="1"/>
    <col min="13056" max="13056" width="9" bestFit="1" customWidth="1"/>
    <col min="13057" max="13057" width="55.375" bestFit="1" customWidth="1"/>
    <col min="13058" max="13058" width="10" bestFit="1" customWidth="1"/>
    <col min="13059" max="13059" width="11.875" bestFit="1" customWidth="1"/>
    <col min="13311" max="13311" width="10.75" bestFit="1" customWidth="1"/>
    <col min="13312" max="13312" width="9" bestFit="1" customWidth="1"/>
    <col min="13313" max="13313" width="55.375" bestFit="1" customWidth="1"/>
    <col min="13314" max="13314" width="10" bestFit="1" customWidth="1"/>
    <col min="13315" max="13315" width="11.875" bestFit="1" customWidth="1"/>
    <col min="13567" max="13567" width="10.75" bestFit="1" customWidth="1"/>
    <col min="13568" max="13568" width="9" bestFit="1" customWidth="1"/>
    <col min="13569" max="13569" width="55.375" bestFit="1" customWidth="1"/>
    <col min="13570" max="13570" width="10" bestFit="1" customWidth="1"/>
    <col min="13571" max="13571" width="11.875" bestFit="1" customWidth="1"/>
    <col min="13823" max="13823" width="10.75" bestFit="1" customWidth="1"/>
    <col min="13824" max="13824" width="9" bestFit="1" customWidth="1"/>
    <col min="13825" max="13825" width="55.375" bestFit="1" customWidth="1"/>
    <col min="13826" max="13826" width="10" bestFit="1" customWidth="1"/>
    <col min="13827" max="13827" width="11.875" bestFit="1" customWidth="1"/>
    <col min="14079" max="14079" width="10.75" bestFit="1" customWidth="1"/>
    <col min="14080" max="14080" width="9" bestFit="1" customWidth="1"/>
    <col min="14081" max="14081" width="55.375" bestFit="1" customWidth="1"/>
    <col min="14082" max="14082" width="10" bestFit="1" customWidth="1"/>
    <col min="14083" max="14083" width="11.875" bestFit="1" customWidth="1"/>
    <col min="14335" max="14335" width="10.75" bestFit="1" customWidth="1"/>
    <col min="14336" max="14336" width="9" bestFit="1" customWidth="1"/>
    <col min="14337" max="14337" width="55.375" bestFit="1" customWidth="1"/>
    <col min="14338" max="14338" width="10" bestFit="1" customWidth="1"/>
    <col min="14339" max="14339" width="11.875" bestFit="1" customWidth="1"/>
    <col min="14591" max="14591" width="10.75" bestFit="1" customWidth="1"/>
    <col min="14592" max="14592" width="9" bestFit="1" customWidth="1"/>
    <col min="14593" max="14593" width="55.375" bestFit="1" customWidth="1"/>
    <col min="14594" max="14594" width="10" bestFit="1" customWidth="1"/>
    <col min="14595" max="14595" width="11.875" bestFit="1" customWidth="1"/>
    <col min="14847" max="14847" width="10.75" bestFit="1" customWidth="1"/>
    <col min="14848" max="14848" width="9" bestFit="1" customWidth="1"/>
    <col min="14849" max="14849" width="55.375" bestFit="1" customWidth="1"/>
    <col min="14850" max="14850" width="10" bestFit="1" customWidth="1"/>
    <col min="14851" max="14851" width="11.875" bestFit="1" customWidth="1"/>
    <col min="15103" max="15103" width="10.75" bestFit="1" customWidth="1"/>
    <col min="15104" max="15104" width="9" bestFit="1" customWidth="1"/>
    <col min="15105" max="15105" width="55.375" bestFit="1" customWidth="1"/>
    <col min="15106" max="15106" width="10" bestFit="1" customWidth="1"/>
    <col min="15107" max="15107" width="11.875" bestFit="1" customWidth="1"/>
    <col min="15359" max="15359" width="10.75" bestFit="1" customWidth="1"/>
    <col min="15360" max="15360" width="9" bestFit="1" customWidth="1"/>
    <col min="15361" max="15361" width="55.375" bestFit="1" customWidth="1"/>
    <col min="15362" max="15362" width="10" bestFit="1" customWidth="1"/>
    <col min="15363" max="15363" width="11.875" bestFit="1" customWidth="1"/>
    <col min="15615" max="15615" width="10.75" bestFit="1" customWidth="1"/>
    <col min="15616" max="15616" width="9" bestFit="1" customWidth="1"/>
    <col min="15617" max="15617" width="55.375" bestFit="1" customWidth="1"/>
    <col min="15618" max="15618" width="10" bestFit="1" customWidth="1"/>
    <col min="15619" max="15619" width="11.875" bestFit="1" customWidth="1"/>
    <col min="15871" max="15871" width="10.75" bestFit="1" customWidth="1"/>
    <col min="15872" max="15872" width="9" bestFit="1" customWidth="1"/>
    <col min="15873" max="15873" width="55.375" bestFit="1" customWidth="1"/>
    <col min="15874" max="15874" width="10" bestFit="1" customWidth="1"/>
    <col min="15875" max="15875" width="11.875" bestFit="1" customWidth="1"/>
    <col min="16127" max="16127" width="10.75" bestFit="1" customWidth="1"/>
    <col min="16128" max="16128" width="9" bestFit="1" customWidth="1"/>
    <col min="16129" max="16129" width="55.375" bestFit="1" customWidth="1"/>
    <col min="16130" max="16130" width="10" bestFit="1" customWidth="1"/>
    <col min="16131" max="16131" width="11.875" bestFit="1" customWidth="1"/>
  </cols>
  <sheetData>
    <row r="1" spans="1:11" ht="15" x14ac:dyDescent="0.25">
      <c r="A1" s="85" t="s">
        <v>234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1" s="50" customForma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11" x14ac:dyDescent="0.2">
      <c r="A3" t="s">
        <v>0</v>
      </c>
      <c r="B3" t="s">
        <v>1</v>
      </c>
      <c r="C3" t="s">
        <v>2</v>
      </c>
    </row>
    <row r="4" spans="1:11" ht="15" x14ac:dyDescent="0.25">
      <c r="A4" s="11" t="s">
        <v>57</v>
      </c>
    </row>
    <row r="5" spans="1:11" ht="15" x14ac:dyDescent="0.25">
      <c r="A5" s="11" t="s">
        <v>58</v>
      </c>
    </row>
    <row r="6" spans="1:11" x14ac:dyDescent="0.2">
      <c r="A6" s="12" t="s">
        <v>59</v>
      </c>
      <c r="B6" s="14">
        <v>0</v>
      </c>
      <c r="C6" s="16">
        <f>B6/$B$42</f>
        <v>0</v>
      </c>
    </row>
    <row r="7" spans="1:11" ht="15" x14ac:dyDescent="0.25">
      <c r="A7" s="28" t="s">
        <v>60</v>
      </c>
      <c r="B7" s="40">
        <f>SUM(B6)</f>
        <v>0</v>
      </c>
      <c r="C7" s="31">
        <f>B7/$B$42</f>
        <v>0</v>
      </c>
    </row>
    <row r="8" spans="1:11" ht="15" x14ac:dyDescent="0.25">
      <c r="A8" s="11" t="s">
        <v>61</v>
      </c>
      <c r="B8" s="14"/>
      <c r="C8" s="16"/>
    </row>
    <row r="9" spans="1:11" x14ac:dyDescent="0.2">
      <c r="A9" s="67" t="s">
        <v>70</v>
      </c>
      <c r="B9" s="56">
        <v>10.050000000000001</v>
      </c>
      <c r="C9" s="16">
        <f>B9/$B$42</f>
        <v>4.0559192206177916E-4</v>
      </c>
    </row>
    <row r="10" spans="1:11" x14ac:dyDescent="0.2">
      <c r="A10" s="67" t="s">
        <v>62</v>
      </c>
      <c r="B10" s="56">
        <v>0.82</v>
      </c>
      <c r="C10" s="16">
        <f>B10/$B$42</f>
        <v>3.3093072247826756E-5</v>
      </c>
    </row>
    <row r="11" spans="1:11" s="55" customFormat="1" x14ac:dyDescent="0.2">
      <c r="A11" s="67" t="s">
        <v>215</v>
      </c>
      <c r="B11" s="56">
        <v>0</v>
      </c>
      <c r="C11" s="16">
        <f>B11/$B$42</f>
        <v>0</v>
      </c>
    </row>
    <row r="12" spans="1:11" s="56" customFormat="1" x14ac:dyDescent="0.2">
      <c r="A12" s="67" t="s">
        <v>175</v>
      </c>
      <c r="B12" s="56">
        <v>0.05</v>
      </c>
      <c r="C12" s="16">
        <f>B12/$B$42</f>
        <v>2.0178702590138265E-6</v>
      </c>
    </row>
    <row r="13" spans="1:11" ht="15" x14ac:dyDescent="0.25">
      <c r="A13" s="28" t="s">
        <v>65</v>
      </c>
      <c r="B13" s="40">
        <f>SUM(B9:B12)</f>
        <v>10.920000000000002</v>
      </c>
      <c r="C13" s="31">
        <f>SUM(C9:C12)</f>
        <v>4.4070286456861972E-4</v>
      </c>
    </row>
    <row r="14" spans="1:11" ht="15" x14ac:dyDescent="0.25">
      <c r="A14" s="36" t="s">
        <v>66</v>
      </c>
      <c r="B14" s="37">
        <f>SUM(B7,B13)</f>
        <v>10.920000000000002</v>
      </c>
      <c r="C14" s="38">
        <f>B14/$B$42</f>
        <v>4.4070286456861978E-4</v>
      </c>
    </row>
    <row r="15" spans="1:11" ht="15" x14ac:dyDescent="0.25">
      <c r="A15" s="11" t="s">
        <v>67</v>
      </c>
      <c r="B15" s="14"/>
      <c r="C15" s="16"/>
    </row>
    <row r="16" spans="1:11" ht="15" x14ac:dyDescent="0.25">
      <c r="A16" s="11" t="s">
        <v>58</v>
      </c>
      <c r="B16" s="14"/>
      <c r="C16" s="16"/>
    </row>
    <row r="17" spans="1:3" x14ac:dyDescent="0.2">
      <c r="A17" s="12" t="s">
        <v>68</v>
      </c>
      <c r="B17" s="14">
        <v>0</v>
      </c>
      <c r="C17" s="16">
        <f>B17/$B$42</f>
        <v>0</v>
      </c>
    </row>
    <row r="18" spans="1:3" x14ac:dyDescent="0.2">
      <c r="A18" s="12" t="s">
        <v>69</v>
      </c>
      <c r="B18" s="14">
        <v>0</v>
      </c>
      <c r="C18" s="16">
        <f>B18/$B$42</f>
        <v>0</v>
      </c>
    </row>
    <row r="19" spans="1:3" x14ac:dyDescent="0.2">
      <c r="A19" s="12" t="s">
        <v>12</v>
      </c>
      <c r="B19" s="14">
        <v>0</v>
      </c>
      <c r="C19" s="16">
        <f>B19/$B$42</f>
        <v>0</v>
      </c>
    </row>
    <row r="20" spans="1:3" ht="15" x14ac:dyDescent="0.25">
      <c r="A20" s="28" t="s">
        <v>60</v>
      </c>
      <c r="B20" s="40">
        <f>SUM(B17:B19)</f>
        <v>0</v>
      </c>
      <c r="C20" s="31">
        <f>B20/$B$42</f>
        <v>0</v>
      </c>
    </row>
    <row r="21" spans="1:3" ht="15" x14ac:dyDescent="0.25">
      <c r="A21" s="11" t="s">
        <v>61</v>
      </c>
      <c r="B21" s="14"/>
      <c r="C21" s="16"/>
    </row>
    <row r="22" spans="1:3" x14ac:dyDescent="0.2">
      <c r="A22" s="67" t="s">
        <v>70</v>
      </c>
      <c r="B22" s="56">
        <v>2.63</v>
      </c>
      <c r="C22" s="16">
        <f>B22/$B$42</f>
        <v>1.0613997562412727E-4</v>
      </c>
    </row>
    <row r="23" spans="1:3" ht="15" x14ac:dyDescent="0.25">
      <c r="A23" s="28" t="s">
        <v>65</v>
      </c>
      <c r="B23" s="40">
        <f>SUM(B22)</f>
        <v>2.63</v>
      </c>
      <c r="C23" s="31">
        <f>B23/$B$42</f>
        <v>1.0613997562412727E-4</v>
      </c>
    </row>
    <row r="24" spans="1:3" ht="15" x14ac:dyDescent="0.25">
      <c r="A24" s="36" t="s">
        <v>71</v>
      </c>
      <c r="B24" s="37">
        <f>SUM(B20,B23)</f>
        <v>2.63</v>
      </c>
      <c r="C24" s="38">
        <f>B24/$B$42</f>
        <v>1.0613997562412727E-4</v>
      </c>
    </row>
    <row r="25" spans="1:3" ht="15" x14ac:dyDescent="0.25">
      <c r="A25" s="11" t="s">
        <v>72</v>
      </c>
      <c r="B25" s="14"/>
      <c r="C25" s="16"/>
    </row>
    <row r="26" spans="1:3" x14ac:dyDescent="0.2">
      <c r="A26" s="67" t="s">
        <v>70</v>
      </c>
      <c r="B26" s="14">
        <v>0</v>
      </c>
      <c r="C26" s="16">
        <f>B26/$B$42</f>
        <v>0</v>
      </c>
    </row>
    <row r="27" spans="1:3" ht="15" x14ac:dyDescent="0.25">
      <c r="A27" s="28" t="s">
        <v>73</v>
      </c>
      <c r="B27" s="40">
        <f>SUM(B26)</f>
        <v>0</v>
      </c>
      <c r="C27" s="31">
        <f>B27/$B$42</f>
        <v>0</v>
      </c>
    </row>
    <row r="28" spans="1:3" ht="15" x14ac:dyDescent="0.25">
      <c r="A28" s="11" t="s">
        <v>74</v>
      </c>
      <c r="B28" s="14"/>
      <c r="C28" s="16"/>
    </row>
    <row r="29" spans="1:3" x14ac:dyDescent="0.2">
      <c r="A29" s="12" t="s">
        <v>10</v>
      </c>
      <c r="B29" s="14">
        <v>0</v>
      </c>
      <c r="C29" s="16">
        <f>B29/$B$42</f>
        <v>0</v>
      </c>
    </row>
    <row r="30" spans="1:3" x14ac:dyDescent="0.2">
      <c r="A30" s="12" t="s">
        <v>11</v>
      </c>
      <c r="B30" s="14">
        <v>0</v>
      </c>
      <c r="C30" s="16">
        <f>B30/$B$42</f>
        <v>0</v>
      </c>
    </row>
    <row r="31" spans="1:3" x14ac:dyDescent="0.2">
      <c r="A31" s="12" t="s">
        <v>12</v>
      </c>
      <c r="B31" s="14">
        <v>0</v>
      </c>
      <c r="C31" s="16">
        <f>B31/$B$42</f>
        <v>0</v>
      </c>
    </row>
    <row r="32" spans="1:3" ht="15" x14ac:dyDescent="0.25">
      <c r="A32" s="28" t="s">
        <v>75</v>
      </c>
      <c r="B32" s="40">
        <f>SUM(B29:B31)</f>
        <v>0</v>
      </c>
      <c r="C32" s="31">
        <f>B32/$B$42</f>
        <v>0</v>
      </c>
    </row>
    <row r="33" spans="1:3" ht="15" x14ac:dyDescent="0.25">
      <c r="A33" s="11" t="s">
        <v>76</v>
      </c>
      <c r="B33" s="14"/>
      <c r="C33" s="16"/>
    </row>
    <row r="34" spans="1:3" x14ac:dyDescent="0.2">
      <c r="A34" s="12" t="s">
        <v>10</v>
      </c>
      <c r="B34" s="14">
        <v>0</v>
      </c>
      <c r="C34" s="16">
        <f>B34/$B$42</f>
        <v>0</v>
      </c>
    </row>
    <row r="35" spans="1:3" x14ac:dyDescent="0.2">
      <c r="A35" s="12" t="s">
        <v>12</v>
      </c>
      <c r="B35" s="14">
        <v>0</v>
      </c>
      <c r="C35" s="16">
        <f>B35/$B$42</f>
        <v>0</v>
      </c>
    </row>
    <row r="36" spans="1:3" ht="15" x14ac:dyDescent="0.25">
      <c r="A36" s="28" t="s">
        <v>77</v>
      </c>
      <c r="B36" s="40">
        <f>SUM(B34:B35)</f>
        <v>0</v>
      </c>
      <c r="C36" s="31">
        <f>B36/$B$42</f>
        <v>0</v>
      </c>
    </row>
    <row r="37" spans="1:3" ht="15" x14ac:dyDescent="0.25">
      <c r="A37" s="11" t="s">
        <v>78</v>
      </c>
      <c r="B37" s="14"/>
      <c r="C37" s="16"/>
    </row>
    <row r="38" spans="1:3" x14ac:dyDescent="0.2">
      <c r="A38" s="12" t="s">
        <v>10</v>
      </c>
      <c r="B38" s="14">
        <v>0</v>
      </c>
      <c r="C38" s="16">
        <f>B38/$B$42</f>
        <v>0</v>
      </c>
    </row>
    <row r="39" spans="1:3" x14ac:dyDescent="0.2">
      <c r="A39" s="12" t="s">
        <v>12</v>
      </c>
      <c r="B39" s="14">
        <v>0</v>
      </c>
      <c r="C39" s="16">
        <f>B39/$B$42</f>
        <v>0</v>
      </c>
    </row>
    <row r="40" spans="1:3" ht="15" x14ac:dyDescent="0.25">
      <c r="A40" s="28" t="s">
        <v>79</v>
      </c>
      <c r="B40" s="40">
        <f>SUM(B38:B39)</f>
        <v>0</v>
      </c>
      <c r="C40" s="31">
        <f>B40/$B$42</f>
        <v>0</v>
      </c>
    </row>
    <row r="41" spans="1:3" ht="15" x14ac:dyDescent="0.25">
      <c r="A41" s="11" t="s">
        <v>80</v>
      </c>
      <c r="B41" s="15">
        <f>SUM(B14,B24,B27,B32,B36,B40)</f>
        <v>13.55</v>
      </c>
      <c r="C41" s="17">
        <f>B41/$B$42</f>
        <v>5.4684284019274705E-4</v>
      </c>
    </row>
    <row r="42" spans="1:3" ht="15" x14ac:dyDescent="0.25">
      <c r="A42" s="11" t="s">
        <v>56</v>
      </c>
      <c r="B42" s="15">
        <v>24778.6</v>
      </c>
      <c r="C42" s="17">
        <f>B42/$B$42</f>
        <v>1</v>
      </c>
    </row>
    <row r="43" spans="1:3" ht="15" x14ac:dyDescent="0.25">
      <c r="A43" s="11" t="s">
        <v>81</v>
      </c>
      <c r="B43" s="1" t="s">
        <v>82</v>
      </c>
      <c r="C43" s="1" t="s">
        <v>83</v>
      </c>
    </row>
  </sheetData>
  <mergeCells count="1">
    <mergeCell ref="A1:K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136"/>
  <sheetViews>
    <sheetView rightToLeft="1" topLeftCell="A121" zoomScale="80" zoomScaleNormal="80" workbookViewId="0">
      <selection activeCell="A28" sqref="A28"/>
    </sheetView>
  </sheetViews>
  <sheetFormatPr defaultRowHeight="14.25" x14ac:dyDescent="0.2"/>
  <cols>
    <col min="1" max="1" width="46.5" bestFit="1" customWidth="1"/>
    <col min="2" max="2" width="13.25" bestFit="1" customWidth="1"/>
    <col min="3" max="3" width="10.375" bestFit="1" customWidth="1"/>
  </cols>
  <sheetData>
    <row r="1" spans="1:3" ht="15" x14ac:dyDescent="0.25">
      <c r="A1" s="82" t="s">
        <v>118</v>
      </c>
      <c r="B1" s="82"/>
      <c r="C1" s="82"/>
    </row>
    <row r="2" spans="1:3" s="55" customFormat="1" ht="15" x14ac:dyDescent="0.25">
      <c r="A2" s="82" t="s">
        <v>228</v>
      </c>
      <c r="B2" s="82"/>
      <c r="C2" s="82"/>
    </row>
    <row r="3" spans="1:3" ht="15" x14ac:dyDescent="0.25">
      <c r="A3" s="2"/>
      <c r="B3" s="2"/>
    </row>
    <row r="4" spans="1:3" x14ac:dyDescent="0.2">
      <c r="A4" t="s">
        <v>0</v>
      </c>
      <c r="B4" t="s">
        <v>1</v>
      </c>
      <c r="C4" t="s">
        <v>2</v>
      </c>
    </row>
    <row r="5" spans="1:3" ht="15" x14ac:dyDescent="0.25">
      <c r="A5" s="2" t="s">
        <v>3</v>
      </c>
    </row>
    <row r="6" spans="1:3" s="55" customFormat="1" x14ac:dyDescent="0.2">
      <c r="A6" s="76" t="s">
        <v>191</v>
      </c>
      <c r="B6" s="77">
        <v>157.75302577144413</v>
      </c>
      <c r="C6" s="39">
        <f>B6/$B$136</f>
        <v>5.3365076551433962E-5</v>
      </c>
    </row>
    <row r="7" spans="1:3" s="56" customFormat="1" x14ac:dyDescent="0.2">
      <c r="A7" s="76" t="s">
        <v>226</v>
      </c>
      <c r="B7" s="77">
        <v>26.25</v>
      </c>
      <c r="C7" s="39">
        <f>B7/$B$136</f>
        <v>8.8799137298621326E-6</v>
      </c>
    </row>
    <row r="8" spans="1:3" s="56" customFormat="1" x14ac:dyDescent="0.2">
      <c r="A8" s="76" t="s">
        <v>192</v>
      </c>
      <c r="B8" s="77">
        <v>54.481164741294279</v>
      </c>
      <c r="C8" s="39">
        <f>B8/$B$136</f>
        <v>1.8430020678289516E-5</v>
      </c>
    </row>
    <row r="9" spans="1:3" ht="15" x14ac:dyDescent="0.25">
      <c r="A9" s="28" t="s">
        <v>5</v>
      </c>
      <c r="B9" s="29">
        <f>SUM(B6:B8)</f>
        <v>238.48419051273839</v>
      </c>
      <c r="C9" s="31">
        <f>B9/$B$136</f>
        <v>8.0675010959585598E-5</v>
      </c>
    </row>
    <row r="10" spans="1:3" ht="15" x14ac:dyDescent="0.25">
      <c r="A10" s="2" t="s">
        <v>6</v>
      </c>
      <c r="B10" s="14"/>
      <c r="C10" s="16"/>
    </row>
    <row r="11" spans="1:3" x14ac:dyDescent="0.2">
      <c r="A11" s="76" t="s">
        <v>204</v>
      </c>
      <c r="B11" s="77">
        <v>109.63524395476838</v>
      </c>
      <c r="C11" s="78">
        <f t="shared" ref="C11:C19" si="0">B11/$B$136</f>
        <v>3.708767649793265E-5</v>
      </c>
    </row>
    <row r="12" spans="1:3" s="56" customFormat="1" x14ac:dyDescent="0.2">
      <c r="A12" s="76" t="s">
        <v>193</v>
      </c>
      <c r="B12" s="77">
        <v>72.566228156403255</v>
      </c>
      <c r="C12" s="78">
        <f t="shared" si="0"/>
        <v>2.4547879837346792E-5</v>
      </c>
    </row>
    <row r="13" spans="1:3" s="56" customFormat="1" x14ac:dyDescent="0.2">
      <c r="A13" s="76" t="s">
        <v>194</v>
      </c>
      <c r="B13" s="77">
        <v>88.818061069346044</v>
      </c>
      <c r="C13" s="78">
        <f t="shared" si="0"/>
        <v>3.0045589331406447E-5</v>
      </c>
    </row>
    <row r="14" spans="1:3" s="56" customFormat="1" x14ac:dyDescent="0.2">
      <c r="A14" s="76" t="s">
        <v>196</v>
      </c>
      <c r="B14" s="77">
        <v>112.8814464</v>
      </c>
      <c r="C14" s="78">
        <f t="shared" si="0"/>
        <v>3.8185809742249768E-5</v>
      </c>
    </row>
    <row r="15" spans="1:3" s="56" customFormat="1" x14ac:dyDescent="0.2">
      <c r="A15" s="76" t="s">
        <v>225</v>
      </c>
      <c r="B15" s="77">
        <v>107.16584999999999</v>
      </c>
      <c r="C15" s="78">
        <f t="shared" si="0"/>
        <v>3.6252323915708408E-5</v>
      </c>
    </row>
    <row r="16" spans="1:3" s="56" customFormat="1" x14ac:dyDescent="0.2">
      <c r="A16" s="76" t="s">
        <v>195</v>
      </c>
      <c r="B16" s="77">
        <v>81.271230000000003</v>
      </c>
      <c r="C16" s="78">
        <f t="shared" si="0"/>
        <v>2.7492628995039363E-5</v>
      </c>
    </row>
    <row r="17" spans="1:3" s="56" customFormat="1" x14ac:dyDescent="0.2">
      <c r="A17" s="76" t="s">
        <v>224</v>
      </c>
      <c r="B17" s="77">
        <v>43.639339705177115</v>
      </c>
      <c r="C17" s="78">
        <f t="shared" si="0"/>
        <v>1.4762421783242664E-5</v>
      </c>
    </row>
    <row r="18" spans="1:3" s="56" customFormat="1" x14ac:dyDescent="0.2">
      <c r="A18" s="76" t="s">
        <v>247</v>
      </c>
      <c r="B18" s="77">
        <v>4.0499039999999997</v>
      </c>
      <c r="C18" s="78">
        <f t="shared" si="0"/>
        <v>1.370011357494231E-6</v>
      </c>
    </row>
    <row r="19" spans="1:3" s="56" customFormat="1" x14ac:dyDescent="0.2">
      <c r="A19" s="79" t="s">
        <v>248</v>
      </c>
      <c r="B19" s="80">
        <v>203.38748999999999</v>
      </c>
      <c r="C19" s="81">
        <f t="shared" si="0"/>
        <v>6.8802413902217035E-5</v>
      </c>
    </row>
    <row r="20" spans="1:3" ht="15" x14ac:dyDescent="0.25">
      <c r="A20" s="28" t="s">
        <v>8</v>
      </c>
      <c r="B20" s="29">
        <f>SUM(B11:B19)</f>
        <v>823.41479328569471</v>
      </c>
      <c r="C20" s="31">
        <f>SUM(C11:C19)</f>
        <v>2.7854675536263736E-4</v>
      </c>
    </row>
    <row r="21" spans="1:3" ht="15" x14ac:dyDescent="0.25">
      <c r="A21" s="2" t="s">
        <v>9</v>
      </c>
      <c r="B21" s="14"/>
      <c r="C21" s="16"/>
    </row>
    <row r="22" spans="1:3" x14ac:dyDescent="0.2">
      <c r="A22" s="3" t="s">
        <v>10</v>
      </c>
      <c r="B22" s="14">
        <f>'נספח 3 - כללי'!B21+'נספח 3-אג"ח'!B11+'נספח 3 - מניות'!B11</f>
        <v>0</v>
      </c>
      <c r="C22" s="16">
        <f>B22/$B$136</f>
        <v>0</v>
      </c>
    </row>
    <row r="23" spans="1:3" x14ac:dyDescent="0.2">
      <c r="A23" s="3" t="s">
        <v>11</v>
      </c>
      <c r="B23" s="14">
        <f>'נספח 3 - כללי'!B22+'נספח 3-אג"ח'!B12+'נספח 3 - מניות'!B12</f>
        <v>0</v>
      </c>
      <c r="C23" s="16">
        <f>B23/$B$136</f>
        <v>0</v>
      </c>
    </row>
    <row r="24" spans="1:3" x14ac:dyDescent="0.2">
      <c r="A24" s="3" t="s">
        <v>12</v>
      </c>
      <c r="B24" s="14">
        <f>'נספח 3 - כללי'!B23+'נספח 3-אג"ח'!B13+'נספח 3 - מניות'!B13</f>
        <v>0</v>
      </c>
      <c r="C24" s="16">
        <f>B24/$B$136</f>
        <v>0</v>
      </c>
    </row>
    <row r="25" spans="1:3" ht="15" x14ac:dyDescent="0.25">
      <c r="A25" s="28" t="s">
        <v>13</v>
      </c>
      <c r="B25" s="29">
        <f>SUM(B22:B24)</f>
        <v>0</v>
      </c>
      <c r="C25" s="31">
        <f>B25/$B$136</f>
        <v>0</v>
      </c>
    </row>
    <row r="26" spans="1:3" ht="15" x14ac:dyDescent="0.25">
      <c r="A26" s="2" t="s">
        <v>14</v>
      </c>
      <c r="B26" s="14"/>
      <c r="C26" s="16"/>
    </row>
    <row r="27" spans="1:3" x14ac:dyDescent="0.2">
      <c r="A27" s="3" t="s">
        <v>10</v>
      </c>
      <c r="B27" s="14">
        <f>'נספח 3 - כללי'!B26+'נספח 3-אג"ח'!B16+'נספח 3 - מניות'!B16</f>
        <v>0</v>
      </c>
      <c r="C27" s="16">
        <f>B27/$B$136</f>
        <v>0</v>
      </c>
    </row>
    <row r="28" spans="1:3" x14ac:dyDescent="0.2">
      <c r="A28" s="3" t="s">
        <v>11</v>
      </c>
      <c r="B28" s="14">
        <f>'נספח 3 - כללי'!B27+'נספח 3-אג"ח'!B17+'נספח 3 - מניות'!B17</f>
        <v>0</v>
      </c>
      <c r="C28" s="16">
        <f>B28/$B$136</f>
        <v>0</v>
      </c>
    </row>
    <row r="29" spans="1:3" x14ac:dyDescent="0.2">
      <c r="A29" s="3" t="s">
        <v>12</v>
      </c>
      <c r="B29" s="14">
        <f>'נספח 3 - כללי'!B28+'נספח 3-אג"ח'!B18+'נספח 3 - מניות'!B18</f>
        <v>0</v>
      </c>
      <c r="C29" s="16">
        <f>B29/$B$136</f>
        <v>0</v>
      </c>
    </row>
    <row r="30" spans="1:3" ht="15" x14ac:dyDescent="0.25">
      <c r="A30" s="28" t="s">
        <v>15</v>
      </c>
      <c r="B30" s="29">
        <f>SUM(B27:B29)</f>
        <v>0</v>
      </c>
      <c r="C30" s="31">
        <f>B30/$B$136</f>
        <v>0</v>
      </c>
    </row>
    <row r="31" spans="1:3" ht="15" x14ac:dyDescent="0.25">
      <c r="A31" s="2" t="s">
        <v>16</v>
      </c>
      <c r="B31" s="14"/>
      <c r="C31" s="16"/>
    </row>
    <row r="32" spans="1:3" ht="15" x14ac:dyDescent="0.25">
      <c r="A32" s="2" t="s">
        <v>17</v>
      </c>
      <c r="B32" s="14"/>
      <c r="C32" s="16"/>
    </row>
    <row r="33" spans="1:3" x14ac:dyDescent="0.2">
      <c r="A33" s="3" t="s">
        <v>18</v>
      </c>
      <c r="B33" s="14">
        <f>'נספח 3 - כללי'!B32+'נספח 3-אג"ח'!B22+'נספח 3 - מניות'!B22</f>
        <v>0</v>
      </c>
      <c r="C33" s="16">
        <f>B33/$B$136</f>
        <v>0</v>
      </c>
    </row>
    <row r="34" spans="1:3" ht="15" x14ac:dyDescent="0.25">
      <c r="A34" s="28" t="s">
        <v>19</v>
      </c>
      <c r="B34" s="29">
        <f>SUM(B33)</f>
        <v>0</v>
      </c>
      <c r="C34" s="31">
        <f>B34/$B$136</f>
        <v>0</v>
      </c>
    </row>
    <row r="35" spans="1:3" ht="15" x14ac:dyDescent="0.25">
      <c r="A35" s="2" t="s">
        <v>20</v>
      </c>
      <c r="B35" s="14"/>
      <c r="C35" s="16"/>
    </row>
    <row r="36" spans="1:3" x14ac:dyDescent="0.2">
      <c r="A36" s="58" t="s">
        <v>197</v>
      </c>
      <c r="B36" s="56">
        <v>2.66</v>
      </c>
      <c r="C36" s="16">
        <f t="shared" ref="C36:C45" si="1">B36/$B$136</f>
        <v>8.9983125795936279E-7</v>
      </c>
    </row>
    <row r="37" spans="1:3" x14ac:dyDescent="0.2">
      <c r="A37" s="58" t="s">
        <v>33</v>
      </c>
      <c r="B37" s="56">
        <v>13.2</v>
      </c>
      <c r="C37" s="16">
        <f t="shared" si="1"/>
        <v>4.4653280470163859E-6</v>
      </c>
    </row>
    <row r="38" spans="1:3" s="50" customFormat="1" x14ac:dyDescent="0.2">
      <c r="A38" s="58" t="s">
        <v>135</v>
      </c>
      <c r="B38" s="56">
        <v>24.34</v>
      </c>
      <c r="C38" s="16">
        <f t="shared" si="1"/>
        <v>8.2337942927559734E-6</v>
      </c>
    </row>
    <row r="39" spans="1:3" s="50" customFormat="1" x14ac:dyDescent="0.2">
      <c r="A39" s="58" t="s">
        <v>183</v>
      </c>
      <c r="B39" s="56">
        <v>12.89</v>
      </c>
      <c r="C39" s="16">
        <f t="shared" si="1"/>
        <v>4.3604604943970628E-6</v>
      </c>
    </row>
    <row r="40" spans="1:3" s="50" customFormat="1" x14ac:dyDescent="0.2">
      <c r="A40" s="58" t="s">
        <v>140</v>
      </c>
      <c r="B40" s="56">
        <v>11.54</v>
      </c>
      <c r="C40" s="16">
        <f t="shared" si="1"/>
        <v>3.9037792168612951E-6</v>
      </c>
    </row>
    <row r="41" spans="1:3" s="56" customFormat="1" x14ac:dyDescent="0.2">
      <c r="A41" s="65" t="s">
        <v>198</v>
      </c>
      <c r="B41" s="56">
        <v>21.73</v>
      </c>
      <c r="C41" s="16">
        <f t="shared" si="1"/>
        <v>7.3508771561868241E-6</v>
      </c>
    </row>
    <row r="42" spans="1:3" s="56" customFormat="1" x14ac:dyDescent="0.2">
      <c r="A42" s="65" t="s">
        <v>141</v>
      </c>
      <c r="B42" s="56">
        <v>78.34</v>
      </c>
      <c r="C42" s="16">
        <f t="shared" si="1"/>
        <v>2.6501045394186646E-5</v>
      </c>
    </row>
    <row r="43" spans="1:3" s="56" customFormat="1" x14ac:dyDescent="0.2">
      <c r="A43" s="66" t="s">
        <v>142</v>
      </c>
      <c r="B43" s="56">
        <v>69.42</v>
      </c>
      <c r="C43" s="16">
        <f t="shared" si="1"/>
        <v>2.3483566138172541E-5</v>
      </c>
    </row>
    <row r="44" spans="1:3" s="56" customFormat="1" x14ac:dyDescent="0.2">
      <c r="A44" s="66" t="s">
        <v>143</v>
      </c>
      <c r="B44" s="56">
        <v>67.709999999999994</v>
      </c>
      <c r="C44" s="16">
        <f t="shared" si="1"/>
        <v>2.2905103186627234E-5</v>
      </c>
    </row>
    <row r="45" spans="1:3" s="56" customFormat="1" x14ac:dyDescent="0.2">
      <c r="A45" s="73" t="s">
        <v>238</v>
      </c>
      <c r="B45" s="56">
        <v>4.7</v>
      </c>
      <c r="C45" s="16">
        <f t="shared" si="1"/>
        <v>1.5899274106800772E-6</v>
      </c>
    </row>
    <row r="46" spans="1:3" ht="15" x14ac:dyDescent="0.25">
      <c r="A46" s="28" t="s">
        <v>21</v>
      </c>
      <c r="B46" s="29">
        <f>SUM(B36:B45)</f>
        <v>306.52999999999997</v>
      </c>
      <c r="C46" s="31">
        <f>SUM(C36:C45)</f>
        <v>1.0369371259484339E-4</v>
      </c>
    </row>
    <row r="47" spans="1:3" ht="15" x14ac:dyDescent="0.25">
      <c r="A47" s="36" t="s">
        <v>22</v>
      </c>
      <c r="B47" s="37">
        <f>B34+B46</f>
        <v>306.52999999999997</v>
      </c>
      <c r="C47" s="38">
        <f>B47/$B$136</f>
        <v>1.036937125948434E-4</v>
      </c>
    </row>
    <row r="48" spans="1:3" ht="15" x14ac:dyDescent="0.25">
      <c r="A48" s="2" t="s">
        <v>23</v>
      </c>
      <c r="B48" s="14"/>
      <c r="C48" s="16"/>
    </row>
    <row r="49" spans="1:3" ht="15" x14ac:dyDescent="0.25">
      <c r="A49" s="2" t="s">
        <v>24</v>
      </c>
      <c r="B49" s="14"/>
      <c r="C49" s="16"/>
    </row>
    <row r="50" spans="1:3" x14ac:dyDescent="0.2">
      <c r="A50" s="64" t="s">
        <v>239</v>
      </c>
      <c r="B50" s="56">
        <v>420.48</v>
      </c>
      <c r="C50" s="16">
        <f t="shared" ref="C50:C58" si="2">B50/$B$136</f>
        <v>1.4224099524314017E-4</v>
      </c>
    </row>
    <row r="51" spans="1:3" x14ac:dyDescent="0.2">
      <c r="A51" s="64" t="s">
        <v>178</v>
      </c>
      <c r="B51" s="56">
        <v>240.13000000000002</v>
      </c>
      <c r="C51" s="16">
        <f t="shared" si="2"/>
        <v>8.1231759388639775E-5</v>
      </c>
    </row>
    <row r="52" spans="1:3" x14ac:dyDescent="0.2">
      <c r="A52" s="64" t="s">
        <v>179</v>
      </c>
      <c r="B52" s="56">
        <v>53.52</v>
      </c>
      <c r="C52" s="16">
        <f t="shared" si="2"/>
        <v>1.8104875536084623E-5</v>
      </c>
    </row>
    <row r="53" spans="1:3" x14ac:dyDescent="0.2">
      <c r="A53" s="64" t="s">
        <v>180</v>
      </c>
      <c r="B53" s="56">
        <v>151.29</v>
      </c>
      <c r="C53" s="16">
        <f t="shared" si="2"/>
        <v>5.1178748502508262E-5</v>
      </c>
    </row>
    <row r="54" spans="1:3" s="56" customFormat="1" x14ac:dyDescent="0.2">
      <c r="A54" s="64" t="s">
        <v>184</v>
      </c>
      <c r="B54" s="56">
        <v>30.3</v>
      </c>
      <c r="C54" s="16">
        <f t="shared" si="2"/>
        <v>1.0249957562469433E-5</v>
      </c>
    </row>
    <row r="55" spans="1:3" s="56" customFormat="1" x14ac:dyDescent="0.2">
      <c r="A55" s="64" t="s">
        <v>181</v>
      </c>
      <c r="B55" s="56">
        <v>50.7</v>
      </c>
      <c r="C55" s="16">
        <f t="shared" si="2"/>
        <v>1.7150919089676575E-5</v>
      </c>
    </row>
    <row r="56" spans="1:3" s="56" customFormat="1" x14ac:dyDescent="0.2">
      <c r="A56" s="64" t="s">
        <v>27</v>
      </c>
      <c r="B56" s="56">
        <v>684.41</v>
      </c>
      <c r="C56" s="16">
        <f t="shared" si="2"/>
        <v>2.3152387641352159E-4</v>
      </c>
    </row>
    <row r="57" spans="1:3" s="56" customFormat="1" x14ac:dyDescent="0.2">
      <c r="A57" s="64" t="s">
        <v>177</v>
      </c>
      <c r="B57" s="56">
        <v>21.48</v>
      </c>
      <c r="C57" s="16">
        <f t="shared" si="2"/>
        <v>7.2663065492357565E-6</v>
      </c>
    </row>
    <row r="58" spans="1:3" s="56" customFormat="1" x14ac:dyDescent="0.2">
      <c r="A58" s="64" t="s">
        <v>25</v>
      </c>
      <c r="B58" s="56">
        <v>5.43</v>
      </c>
      <c r="C58" s="16">
        <f t="shared" si="2"/>
        <v>1.8368735829771953E-6</v>
      </c>
    </row>
    <row r="59" spans="1:3" ht="15" x14ac:dyDescent="0.25">
      <c r="A59" s="28" t="s">
        <v>28</v>
      </c>
      <c r="B59" s="29">
        <f>SUM(B50:B58)</f>
        <v>1657.74</v>
      </c>
      <c r="C59" s="31">
        <f>SUM(C50:C58)</f>
        <v>5.6078431186825327E-4</v>
      </c>
    </row>
    <row r="60" spans="1:3" ht="15" x14ac:dyDescent="0.25">
      <c r="A60" s="2" t="s">
        <v>29</v>
      </c>
      <c r="B60" s="14"/>
      <c r="C60" s="16"/>
    </row>
    <row r="61" spans="1:3" x14ac:dyDescent="0.2">
      <c r="A61" s="58" t="s">
        <v>220</v>
      </c>
      <c r="B61" s="56">
        <v>1.5</v>
      </c>
      <c r="C61" s="16">
        <f t="shared" ref="C61:C92" si="3">B61/$B$136</f>
        <v>5.0742364170640758E-7</v>
      </c>
    </row>
    <row r="62" spans="1:3" x14ac:dyDescent="0.2">
      <c r="A62" s="58" t="s">
        <v>30</v>
      </c>
      <c r="B62" s="56">
        <v>5.78</v>
      </c>
      <c r="C62" s="16">
        <f t="shared" si="3"/>
        <v>1.9552724327086905E-6</v>
      </c>
    </row>
    <row r="63" spans="1:3" x14ac:dyDescent="0.2">
      <c r="A63" s="58" t="s">
        <v>31</v>
      </c>
      <c r="B63" s="56">
        <v>5.4700000000000006</v>
      </c>
      <c r="C63" s="16">
        <f t="shared" si="3"/>
        <v>1.8504048800893664E-6</v>
      </c>
    </row>
    <row r="64" spans="1:3" x14ac:dyDescent="0.2">
      <c r="A64" s="58" t="s">
        <v>34</v>
      </c>
      <c r="B64" s="56">
        <v>3.0700000000000003</v>
      </c>
      <c r="C64" s="16">
        <f t="shared" si="3"/>
        <v>1.0385270533591143E-6</v>
      </c>
    </row>
    <row r="65" spans="1:3" x14ac:dyDescent="0.2">
      <c r="A65" s="58" t="s">
        <v>35</v>
      </c>
      <c r="B65" s="56">
        <v>5.22</v>
      </c>
      <c r="C65" s="16">
        <f t="shared" si="3"/>
        <v>1.7658342731382983E-6</v>
      </c>
    </row>
    <row r="66" spans="1:3" x14ac:dyDescent="0.2">
      <c r="A66" s="58" t="s">
        <v>37</v>
      </c>
      <c r="B66" s="56">
        <v>55.03</v>
      </c>
      <c r="C66" s="16">
        <f t="shared" si="3"/>
        <v>1.8615682002069071E-5</v>
      </c>
    </row>
    <row r="67" spans="1:3" x14ac:dyDescent="0.2">
      <c r="A67" s="58" t="s">
        <v>124</v>
      </c>
      <c r="B67" s="56">
        <v>6.8800000000000008</v>
      </c>
      <c r="C67" s="16">
        <f t="shared" si="3"/>
        <v>2.3273831032933895E-6</v>
      </c>
    </row>
    <row r="68" spans="1:3" x14ac:dyDescent="0.2">
      <c r="A68" s="58" t="s">
        <v>38</v>
      </c>
      <c r="B68" s="56">
        <v>7.07</v>
      </c>
      <c r="C68" s="16">
        <f t="shared" si="3"/>
        <v>2.3916567645762011E-6</v>
      </c>
    </row>
    <row r="69" spans="1:3" x14ac:dyDescent="0.2">
      <c r="A69" s="58" t="s">
        <v>201</v>
      </c>
      <c r="B69" s="56">
        <v>9.3000000000000007</v>
      </c>
      <c r="C69" s="16">
        <f t="shared" si="3"/>
        <v>3.1460265785797272E-6</v>
      </c>
    </row>
    <row r="70" spans="1:3" x14ac:dyDescent="0.2">
      <c r="A70" s="58" t="s">
        <v>145</v>
      </c>
      <c r="B70" s="56">
        <v>13.9</v>
      </c>
      <c r="C70" s="16">
        <f t="shared" si="3"/>
        <v>4.7021257464793769E-6</v>
      </c>
    </row>
    <row r="71" spans="1:3" x14ac:dyDescent="0.2">
      <c r="A71" s="58" t="s">
        <v>136</v>
      </c>
      <c r="B71" s="56">
        <v>0.56000000000000005</v>
      </c>
      <c r="C71" s="16">
        <f t="shared" si="3"/>
        <v>1.8943815957039217E-7</v>
      </c>
    </row>
    <row r="72" spans="1:3" x14ac:dyDescent="0.2">
      <c r="A72" s="58" t="s">
        <v>40</v>
      </c>
      <c r="B72" s="56">
        <v>19.73</v>
      </c>
      <c r="C72" s="16">
        <f t="shared" si="3"/>
        <v>6.6743123005782812E-6</v>
      </c>
    </row>
    <row r="73" spans="1:3" x14ac:dyDescent="0.2">
      <c r="A73" s="58" t="s">
        <v>132</v>
      </c>
      <c r="B73" s="56">
        <v>18.630000000000003</v>
      </c>
      <c r="C73" s="16">
        <f t="shared" si="3"/>
        <v>6.3022016299935826E-6</v>
      </c>
    </row>
    <row r="74" spans="1:3" x14ac:dyDescent="0.2">
      <c r="A74" s="58" t="s">
        <v>207</v>
      </c>
      <c r="B74" s="56">
        <v>1.6400000000000001</v>
      </c>
      <c r="C74" s="16">
        <f t="shared" si="3"/>
        <v>5.5478318159900565E-7</v>
      </c>
    </row>
    <row r="75" spans="1:3" x14ac:dyDescent="0.2">
      <c r="A75" s="58" t="s">
        <v>125</v>
      </c>
      <c r="B75" s="56">
        <v>18.45</v>
      </c>
      <c r="C75" s="16">
        <f t="shared" si="3"/>
        <v>6.2413107929888128E-6</v>
      </c>
    </row>
    <row r="76" spans="1:3" x14ac:dyDescent="0.2">
      <c r="A76" s="58" t="s">
        <v>126</v>
      </c>
      <c r="B76" s="56">
        <v>32.699999999999996</v>
      </c>
      <c r="C76" s="16">
        <f t="shared" si="3"/>
        <v>1.1061835389199683E-5</v>
      </c>
    </row>
    <row r="77" spans="1:3" x14ac:dyDescent="0.2">
      <c r="A77" s="58" t="s">
        <v>127</v>
      </c>
      <c r="B77" s="56">
        <v>1.68</v>
      </c>
      <c r="C77" s="16">
        <f t="shared" si="3"/>
        <v>5.6831447871117641E-7</v>
      </c>
    </row>
    <row r="78" spans="1:3" x14ac:dyDescent="0.2">
      <c r="A78" s="58" t="s">
        <v>241</v>
      </c>
      <c r="B78" s="56">
        <v>0.32</v>
      </c>
      <c r="C78" s="16">
        <f t="shared" si="3"/>
        <v>1.0825037689736695E-7</v>
      </c>
    </row>
    <row r="79" spans="1:3" x14ac:dyDescent="0.2">
      <c r="A79" s="58" t="s">
        <v>137</v>
      </c>
      <c r="B79" s="56">
        <v>1.6400000000000001</v>
      </c>
      <c r="C79" s="16">
        <f t="shared" si="3"/>
        <v>5.5478318159900565E-7</v>
      </c>
    </row>
    <row r="80" spans="1:3" x14ac:dyDescent="0.2">
      <c r="A80" s="58" t="s">
        <v>138</v>
      </c>
      <c r="B80" s="56">
        <v>7.26</v>
      </c>
      <c r="C80" s="16">
        <f t="shared" si="3"/>
        <v>2.4559304258590123E-6</v>
      </c>
    </row>
    <row r="81" spans="1:3" x14ac:dyDescent="0.2">
      <c r="A81" s="58" t="s">
        <v>139</v>
      </c>
      <c r="B81" s="56">
        <v>2.98</v>
      </c>
      <c r="C81" s="16">
        <f t="shared" si="3"/>
        <v>1.0080816348567296E-6</v>
      </c>
    </row>
    <row r="82" spans="1:3" x14ac:dyDescent="0.2">
      <c r="A82" s="58" t="s">
        <v>185</v>
      </c>
      <c r="B82" s="56">
        <v>2.36</v>
      </c>
      <c r="C82" s="16">
        <f t="shared" si="3"/>
        <v>7.9834652961808117E-7</v>
      </c>
    </row>
    <row r="83" spans="1:3" x14ac:dyDescent="0.2">
      <c r="A83" s="58" t="s">
        <v>210</v>
      </c>
      <c r="B83" s="56">
        <v>6.6099999999999994</v>
      </c>
      <c r="C83" s="16">
        <f t="shared" si="3"/>
        <v>2.236046847786236E-6</v>
      </c>
    </row>
    <row r="84" spans="1:3" x14ac:dyDescent="0.2">
      <c r="A84" s="58" t="s">
        <v>211</v>
      </c>
      <c r="B84" s="56">
        <v>9.9600000000000009</v>
      </c>
      <c r="C84" s="16">
        <f t="shared" si="3"/>
        <v>3.3692929809305466E-6</v>
      </c>
    </row>
    <row r="85" spans="1:3" x14ac:dyDescent="0.2">
      <c r="A85" s="58" t="s">
        <v>41</v>
      </c>
      <c r="B85" s="56">
        <v>69.92</v>
      </c>
      <c r="C85" s="16">
        <f t="shared" si="3"/>
        <v>2.365270735207468E-5</v>
      </c>
    </row>
    <row r="86" spans="1:3" x14ac:dyDescent="0.2">
      <c r="A86" s="58" t="s">
        <v>42</v>
      </c>
      <c r="B86" s="56">
        <v>7.67</v>
      </c>
      <c r="C86" s="16">
        <f t="shared" si="3"/>
        <v>2.5946262212587637E-6</v>
      </c>
    </row>
    <row r="87" spans="1:3" x14ac:dyDescent="0.2">
      <c r="A87" s="58" t="s">
        <v>121</v>
      </c>
      <c r="B87" s="56">
        <v>5.17</v>
      </c>
      <c r="C87" s="16">
        <f t="shared" si="3"/>
        <v>1.7489201517480847E-6</v>
      </c>
    </row>
    <row r="88" spans="1:3" x14ac:dyDescent="0.2">
      <c r="A88" s="58" t="s">
        <v>128</v>
      </c>
      <c r="B88" s="56">
        <v>0.24</v>
      </c>
      <c r="C88" s="16">
        <f t="shared" si="3"/>
        <v>8.1187782673025211E-8</v>
      </c>
    </row>
    <row r="89" spans="1:3" x14ac:dyDescent="0.2">
      <c r="A89" s="58" t="s">
        <v>122</v>
      </c>
      <c r="B89" s="56">
        <v>3.9000000000000004</v>
      </c>
      <c r="C89" s="16">
        <f t="shared" si="3"/>
        <v>1.3193014684366597E-6</v>
      </c>
    </row>
    <row r="90" spans="1:3" x14ac:dyDescent="0.2">
      <c r="A90" s="58" t="s">
        <v>212</v>
      </c>
      <c r="B90" s="56">
        <v>0.64</v>
      </c>
      <c r="C90" s="16">
        <f t="shared" si="3"/>
        <v>2.165007537947339E-7</v>
      </c>
    </row>
    <row r="91" spans="1:3" s="50" customFormat="1" x14ac:dyDescent="0.2">
      <c r="A91" s="58" t="s">
        <v>213</v>
      </c>
      <c r="B91" s="56">
        <v>0.16</v>
      </c>
      <c r="C91" s="16">
        <f t="shared" si="3"/>
        <v>5.4125188448683474E-8</v>
      </c>
    </row>
    <row r="92" spans="1:3" s="50" customFormat="1" x14ac:dyDescent="0.2">
      <c r="A92" s="58" t="s">
        <v>46</v>
      </c>
      <c r="B92" s="56">
        <v>6.85</v>
      </c>
      <c r="C92" s="16">
        <f t="shared" si="3"/>
        <v>2.3172346304592609E-6</v>
      </c>
    </row>
    <row r="93" spans="1:3" s="50" customFormat="1" x14ac:dyDescent="0.2">
      <c r="A93" s="58" t="s">
        <v>47</v>
      </c>
      <c r="B93" s="56">
        <v>0.52</v>
      </c>
      <c r="C93" s="16">
        <f t="shared" ref="C93:C132" si="4">B93/$B$136</f>
        <v>1.7590686245822128E-7</v>
      </c>
    </row>
    <row r="94" spans="1:3" s="50" customFormat="1" x14ac:dyDescent="0.2">
      <c r="A94" s="58" t="s">
        <v>199</v>
      </c>
      <c r="B94" s="56">
        <v>18.64</v>
      </c>
      <c r="C94" s="16">
        <f t="shared" si="4"/>
        <v>6.3055844542716248E-6</v>
      </c>
    </row>
    <row r="95" spans="1:3" s="50" customFormat="1" x14ac:dyDescent="0.2">
      <c r="A95" s="58" t="s">
        <v>52</v>
      </c>
      <c r="B95" s="56">
        <v>31.2</v>
      </c>
      <c r="C95" s="16">
        <f t="shared" si="4"/>
        <v>1.0554411747493276E-5</v>
      </c>
    </row>
    <row r="96" spans="1:3" s="50" customFormat="1" x14ac:dyDescent="0.2">
      <c r="A96" s="58" t="s">
        <v>129</v>
      </c>
      <c r="B96" s="56">
        <v>8.5</v>
      </c>
      <c r="C96" s="16">
        <f t="shared" si="4"/>
        <v>2.8754006363363096E-6</v>
      </c>
    </row>
    <row r="97" spans="1:3" s="50" customFormat="1" x14ac:dyDescent="0.2">
      <c r="A97" s="58" t="s">
        <v>245</v>
      </c>
      <c r="B97" s="56">
        <v>0.68</v>
      </c>
      <c r="C97" s="16">
        <f t="shared" si="4"/>
        <v>2.3003205090690478E-7</v>
      </c>
    </row>
    <row r="98" spans="1:3" s="50" customFormat="1" x14ac:dyDescent="0.2">
      <c r="A98" s="58" t="s">
        <v>205</v>
      </c>
      <c r="B98" s="56">
        <v>11.72</v>
      </c>
      <c r="C98" s="16">
        <f t="shared" si="4"/>
        <v>3.964670053866065E-6</v>
      </c>
    </row>
    <row r="99" spans="1:3" s="50" customFormat="1" x14ac:dyDescent="0.2">
      <c r="A99" s="58" t="s">
        <v>32</v>
      </c>
      <c r="B99" s="56">
        <v>12.46</v>
      </c>
      <c r="C99" s="16">
        <f t="shared" si="4"/>
        <v>4.2149990504412254E-6</v>
      </c>
    </row>
    <row r="100" spans="1:3" s="50" customFormat="1" x14ac:dyDescent="0.2">
      <c r="A100" s="58" t="s">
        <v>36</v>
      </c>
      <c r="B100" s="56">
        <v>2.29</v>
      </c>
      <c r="C100" s="16">
        <f t="shared" si="4"/>
        <v>7.7466675967178224E-7</v>
      </c>
    </row>
    <row r="101" spans="1:3" s="50" customFormat="1" x14ac:dyDescent="0.2">
      <c r="A101" s="58" t="s">
        <v>240</v>
      </c>
      <c r="B101" s="56">
        <v>0.32</v>
      </c>
      <c r="C101" s="16">
        <f t="shared" si="4"/>
        <v>1.0825037689736695E-7</v>
      </c>
    </row>
    <row r="102" spans="1:3" s="50" customFormat="1" x14ac:dyDescent="0.2">
      <c r="A102" s="58" t="s">
        <v>123</v>
      </c>
      <c r="B102" s="56">
        <v>0.85</v>
      </c>
      <c r="C102" s="16">
        <f t="shared" si="4"/>
        <v>2.8754006363363095E-7</v>
      </c>
    </row>
    <row r="103" spans="1:3" s="50" customFormat="1" x14ac:dyDescent="0.2">
      <c r="A103" s="58" t="s">
        <v>144</v>
      </c>
      <c r="B103" s="56">
        <v>12.97</v>
      </c>
      <c r="C103" s="16">
        <f t="shared" si="4"/>
        <v>4.3875230886214044E-6</v>
      </c>
    </row>
    <row r="104" spans="1:3" s="50" customFormat="1" x14ac:dyDescent="0.2">
      <c r="A104" s="58" t="s">
        <v>39</v>
      </c>
      <c r="B104" s="56">
        <v>40.67</v>
      </c>
      <c r="C104" s="16">
        <f t="shared" si="4"/>
        <v>1.3757946338799731E-5</v>
      </c>
    </row>
    <row r="105" spans="1:3" s="50" customFormat="1" x14ac:dyDescent="0.2">
      <c r="A105" s="58" t="s">
        <v>146</v>
      </c>
      <c r="B105" s="56">
        <v>12.6</v>
      </c>
      <c r="C105" s="16">
        <f t="shared" si="4"/>
        <v>4.2623585903338233E-6</v>
      </c>
    </row>
    <row r="106" spans="1:3" s="50" customFormat="1" x14ac:dyDescent="0.2">
      <c r="A106" s="58" t="s">
        <v>147</v>
      </c>
      <c r="B106" s="56">
        <v>12.28</v>
      </c>
      <c r="C106" s="16">
        <f t="shared" si="4"/>
        <v>4.1541082134364564E-6</v>
      </c>
    </row>
    <row r="107" spans="1:3" s="50" customFormat="1" x14ac:dyDescent="0.2">
      <c r="A107" s="58" t="s">
        <v>206</v>
      </c>
      <c r="B107" s="56">
        <v>11.88</v>
      </c>
      <c r="C107" s="16">
        <f t="shared" si="4"/>
        <v>4.018795242314748E-6</v>
      </c>
    </row>
    <row r="108" spans="1:3" s="50" customFormat="1" x14ac:dyDescent="0.2">
      <c r="A108" s="58" t="s">
        <v>148</v>
      </c>
      <c r="B108" s="56">
        <v>6.4</v>
      </c>
      <c r="C108" s="16">
        <f t="shared" si="4"/>
        <v>2.1650075379473392E-6</v>
      </c>
    </row>
    <row r="109" spans="1:3" s="50" customFormat="1" x14ac:dyDescent="0.2">
      <c r="A109" s="58" t="s">
        <v>149</v>
      </c>
      <c r="B109" s="56">
        <v>7.35</v>
      </c>
      <c r="C109" s="16">
        <f t="shared" si="4"/>
        <v>2.4863758443613968E-6</v>
      </c>
    </row>
    <row r="110" spans="1:3" s="50" customFormat="1" x14ac:dyDescent="0.2">
      <c r="A110" s="58" t="s">
        <v>133</v>
      </c>
      <c r="B110" s="56">
        <v>4.07</v>
      </c>
      <c r="C110" s="16">
        <f t="shared" si="4"/>
        <v>1.376809481163386E-6</v>
      </c>
    </row>
    <row r="111" spans="1:3" s="50" customFormat="1" x14ac:dyDescent="0.2">
      <c r="A111" s="58" t="s">
        <v>134</v>
      </c>
      <c r="B111" s="56">
        <v>3.25</v>
      </c>
      <c r="C111" s="16">
        <f t="shared" si="4"/>
        <v>1.0994178903638831E-6</v>
      </c>
    </row>
    <row r="112" spans="1:3" s="50" customFormat="1" x14ac:dyDescent="0.2">
      <c r="A112" s="58" t="s">
        <v>150</v>
      </c>
      <c r="B112" s="56">
        <v>1.08</v>
      </c>
      <c r="C112" s="16">
        <f t="shared" si="4"/>
        <v>3.6534502202861348E-7</v>
      </c>
    </row>
    <row r="113" spans="1:3" s="56" customFormat="1" x14ac:dyDescent="0.2">
      <c r="A113" s="69" t="s">
        <v>151</v>
      </c>
      <c r="B113" s="56">
        <v>5.24</v>
      </c>
      <c r="C113" s="16">
        <f t="shared" si="4"/>
        <v>1.7725999216943839E-6</v>
      </c>
    </row>
    <row r="114" spans="1:3" s="56" customFormat="1" x14ac:dyDescent="0.2">
      <c r="A114" s="69" t="s">
        <v>221</v>
      </c>
      <c r="B114" s="56">
        <v>6.65</v>
      </c>
      <c r="C114" s="16">
        <f t="shared" si="4"/>
        <v>2.2495781448984071E-6</v>
      </c>
    </row>
    <row r="115" spans="1:3" s="50" customFormat="1" x14ac:dyDescent="0.2">
      <c r="A115" s="58" t="s">
        <v>186</v>
      </c>
      <c r="B115" s="56">
        <v>3.14</v>
      </c>
      <c r="C115" s="16">
        <f t="shared" si="4"/>
        <v>1.0622068233054132E-6</v>
      </c>
    </row>
    <row r="116" spans="1:3" s="50" customFormat="1" x14ac:dyDescent="0.2">
      <c r="A116" s="58" t="s">
        <v>182</v>
      </c>
      <c r="B116" s="56">
        <v>5.32</v>
      </c>
      <c r="C116" s="16">
        <f t="shared" si="4"/>
        <v>1.7996625159187256E-6</v>
      </c>
    </row>
    <row r="117" spans="1:3" s="50" customFormat="1" x14ac:dyDescent="0.2">
      <c r="A117" s="58" t="s">
        <v>208</v>
      </c>
      <c r="B117" s="56">
        <v>1.51</v>
      </c>
      <c r="C117" s="16">
        <f t="shared" si="4"/>
        <v>5.1080646598445027E-7</v>
      </c>
    </row>
    <row r="118" spans="1:3" s="50" customFormat="1" x14ac:dyDescent="0.2">
      <c r="A118" s="58" t="s">
        <v>209</v>
      </c>
      <c r="B118" s="56">
        <v>3.5</v>
      </c>
      <c r="C118" s="16">
        <f t="shared" si="4"/>
        <v>1.1839884973149509E-6</v>
      </c>
    </row>
    <row r="119" spans="1:3" s="50" customFormat="1" x14ac:dyDescent="0.2">
      <c r="A119" s="58" t="s">
        <v>242</v>
      </c>
      <c r="B119" s="56">
        <v>0.19</v>
      </c>
      <c r="C119" s="16">
        <f t="shared" si="4"/>
        <v>6.427366128281162E-8</v>
      </c>
    </row>
    <row r="120" spans="1:3" s="56" customFormat="1" x14ac:dyDescent="0.2">
      <c r="A120" s="67" t="s">
        <v>243</v>
      </c>
      <c r="B120" s="56">
        <v>0.63</v>
      </c>
      <c r="C120" s="16">
        <f t="shared" si="4"/>
        <v>2.1311792951669118E-7</v>
      </c>
    </row>
    <row r="121" spans="1:3" s="56" customFormat="1" x14ac:dyDescent="0.2">
      <c r="A121" s="67" t="s">
        <v>120</v>
      </c>
      <c r="B121" s="56">
        <v>0.56999999999999995</v>
      </c>
      <c r="C121" s="16">
        <f t="shared" si="4"/>
        <v>1.9282098384843486E-7</v>
      </c>
    </row>
    <row r="122" spans="1:3" s="56" customFormat="1" x14ac:dyDescent="0.2">
      <c r="A122" s="67" t="s">
        <v>43</v>
      </c>
      <c r="B122" s="56">
        <v>11.39</v>
      </c>
      <c r="C122" s="16">
        <f t="shared" si="4"/>
        <v>3.8530368526906551E-6</v>
      </c>
    </row>
    <row r="123" spans="1:3" s="56" customFormat="1" x14ac:dyDescent="0.2">
      <c r="A123" s="67" t="s">
        <v>44</v>
      </c>
      <c r="B123" s="56">
        <v>13.41</v>
      </c>
      <c r="C123" s="16">
        <f t="shared" si="4"/>
        <v>4.5363673568552839E-6</v>
      </c>
    </row>
    <row r="124" spans="1:3" s="56" customFormat="1" x14ac:dyDescent="0.2">
      <c r="A124" s="67" t="s">
        <v>45</v>
      </c>
      <c r="B124" s="56">
        <v>9.89</v>
      </c>
      <c r="C124" s="16">
        <f t="shared" si="4"/>
        <v>3.3456132109842473E-6</v>
      </c>
    </row>
    <row r="125" spans="1:3" s="56" customFormat="1" x14ac:dyDescent="0.2">
      <c r="A125" s="67" t="s">
        <v>48</v>
      </c>
      <c r="B125" s="56">
        <v>31.49</v>
      </c>
      <c r="C125" s="16">
        <f t="shared" si="4"/>
        <v>1.0652513651556516E-5</v>
      </c>
    </row>
    <row r="126" spans="1:3" s="56" customFormat="1" x14ac:dyDescent="0.2">
      <c r="A126" s="67" t="s">
        <v>187</v>
      </c>
      <c r="B126" s="56">
        <v>6.26</v>
      </c>
      <c r="C126" s="16">
        <f t="shared" si="4"/>
        <v>2.1176479980547409E-6</v>
      </c>
    </row>
    <row r="127" spans="1:3" s="56" customFormat="1" x14ac:dyDescent="0.2">
      <c r="A127" s="73" t="s">
        <v>49</v>
      </c>
      <c r="B127" s="56">
        <v>4.24</v>
      </c>
      <c r="C127" s="16">
        <f t="shared" si="4"/>
        <v>1.434317493890112E-6</v>
      </c>
    </row>
    <row r="128" spans="1:3" s="56" customFormat="1" x14ac:dyDescent="0.2">
      <c r="A128" s="73" t="s">
        <v>244</v>
      </c>
      <c r="B128" s="56">
        <v>4.24</v>
      </c>
      <c r="C128" s="16">
        <f t="shared" si="4"/>
        <v>1.434317493890112E-6</v>
      </c>
    </row>
    <row r="129" spans="1:3" s="56" customFormat="1" x14ac:dyDescent="0.2">
      <c r="A129" s="73" t="s">
        <v>50</v>
      </c>
      <c r="B129" s="56">
        <v>39.17</v>
      </c>
      <c r="C129" s="16">
        <f t="shared" si="4"/>
        <v>1.3250522697093323E-5</v>
      </c>
    </row>
    <row r="130" spans="1:3" s="56" customFormat="1" x14ac:dyDescent="0.2">
      <c r="A130" s="73" t="s">
        <v>51</v>
      </c>
      <c r="B130" s="56">
        <v>9.0399999999999991</v>
      </c>
      <c r="C130" s="16">
        <f t="shared" si="4"/>
        <v>3.0580731473506158E-6</v>
      </c>
    </row>
    <row r="131" spans="1:3" s="56" customFormat="1" x14ac:dyDescent="0.2">
      <c r="A131" s="73" t="s">
        <v>114</v>
      </c>
      <c r="B131" s="56">
        <v>26.69</v>
      </c>
      <c r="C131" s="16">
        <f t="shared" si="4"/>
        <v>9.0287579980960114E-6</v>
      </c>
    </row>
    <row r="132" spans="1:3" s="56" customFormat="1" x14ac:dyDescent="0.2">
      <c r="A132" s="73" t="s">
        <v>152</v>
      </c>
      <c r="B132" s="56">
        <v>3.89</v>
      </c>
      <c r="C132" s="16">
        <f t="shared" si="4"/>
        <v>1.3159186441586169E-6</v>
      </c>
    </row>
    <row r="133" spans="1:3" ht="15" x14ac:dyDescent="0.25">
      <c r="A133" s="28" t="s">
        <v>53</v>
      </c>
      <c r="B133" s="29">
        <f>SUM(B61:B132)</f>
        <v>718.48000000000013</v>
      </c>
      <c r="C133" s="31">
        <f>SUM(C61:C132)</f>
        <v>2.4304915872881314E-4</v>
      </c>
    </row>
    <row r="134" spans="1:3" ht="15" x14ac:dyDescent="0.25">
      <c r="A134" s="36" t="s">
        <v>54</v>
      </c>
      <c r="B134" s="37">
        <f>B59+B133</f>
        <v>2376.2200000000003</v>
      </c>
      <c r="C134" s="38">
        <f>B134/$B$136</f>
        <v>8.0383347059706663E-4</v>
      </c>
    </row>
    <row r="135" spans="1:3" ht="15" x14ac:dyDescent="0.25">
      <c r="A135" s="7" t="s">
        <v>55</v>
      </c>
      <c r="B135" s="41">
        <f>B9+B20+B25+B30+B47+B134</f>
        <v>3744.6489837984336</v>
      </c>
      <c r="C135" s="17">
        <f>B135/$B$136</f>
        <v>1.266748949514133E-3</v>
      </c>
    </row>
    <row r="136" spans="1:3" ht="15" x14ac:dyDescent="0.25">
      <c r="A136" s="2" t="s">
        <v>56</v>
      </c>
      <c r="B136" s="15">
        <f>'נספח 3 - כללי'!B134+'נספח 3-אג"ח'!B39+'נספח 3 - מניות'!B79</f>
        <v>2956109.8</v>
      </c>
      <c r="C136" s="17">
        <f>B136/$B$136</f>
        <v>1</v>
      </c>
    </row>
  </sheetData>
  <sortState ref="A43:B139">
    <sortCondition ref="A43"/>
  </sortState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12</vt:i4>
      </vt:variant>
    </vt:vector>
  </HeadingPairs>
  <TitlesOfParts>
    <vt:vector size="12" baseType="lpstr">
      <vt:lpstr>נספח 1 - סך התשלומים ששולמו</vt:lpstr>
      <vt:lpstr>נספח 1-כללי</vt:lpstr>
      <vt:lpstr>נספח 1-  אג"ח</vt:lpstr>
      <vt:lpstr>נספח 1- מניות</vt:lpstr>
      <vt:lpstr>נספח 2 - עמלות והוצאות</vt:lpstr>
      <vt:lpstr>נספח 2- כללי</vt:lpstr>
      <vt:lpstr>נספח 2- אג"ח</vt:lpstr>
      <vt:lpstr>נספח 2-מניות</vt:lpstr>
      <vt:lpstr>נספח 3 - עמלות ניהול חיצוני</vt:lpstr>
      <vt:lpstr>נספח 3 - כללי</vt:lpstr>
      <vt:lpstr>נספח 3-אג"ח</vt:lpstr>
      <vt:lpstr>נספח 3 - מניות</vt:lpstr>
    </vt:vector>
  </TitlesOfParts>
  <Company>BLL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udsgf08</dc:creator>
  <cp:lastModifiedBy>dror</cp:lastModifiedBy>
  <dcterms:created xsi:type="dcterms:W3CDTF">2015-05-17T13:07:42Z</dcterms:created>
  <dcterms:modified xsi:type="dcterms:W3CDTF">2019-02-10T17:08:09Z</dcterms:modified>
</cp:coreProperties>
</file>